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Svr-fs01\審査管理部\審査G\審査１課\02確認検査業務\01指定機関事務\02業務規程等\03手数料規程\2604小規模（100㎡以下）見直し\"/>
    </mc:Choice>
  </mc:AlternateContent>
  <xr:revisionPtr revIDLastSave="0" documentId="13_ncr:1_{BC9C0699-75DB-4348-AA73-A53534BA00A5}" xr6:coauthVersionLast="47" xr6:coauthVersionMax="47" xr10:uidLastSave="{00000000-0000-0000-0000-000000000000}"/>
  <workbookProtection workbookAlgorithmName="SHA-512" workbookHashValue="3bPkO95h6NsHyFCf9SuNQ2ivDCBGiTal3FugBfNFKnB1a+z2irPsT6rSwHm11PQQtphecPbBNK1/+SHVuM0WfA==" workbookSaltValue="lZRLXeTGfHRTNqc0AJw2sA==" workbookSpinCount="100000" lockStructure="1"/>
  <bookViews>
    <workbookView xWindow="90" yWindow="30" windowWidth="26250" windowHeight="15450" tabRatio="760" firstSheet="1" activeTab="1" xr2:uid="{00000000-000D-0000-FFFF-FFFF00000000}"/>
  </bookViews>
  <sheets>
    <sheet name="改定履歴" sheetId="10" state="hidden" r:id="rId1"/>
    <sheet name="一括算定表" sheetId="11" r:id="rId2"/>
    <sheet name="確認申請" sheetId="3" r:id="rId3"/>
    <sheet name="計画変更" sheetId="16" r:id="rId4"/>
    <sheet name="中間検査" sheetId="8" r:id="rId5"/>
    <sheet name="完了検査" sheetId="9" r:id="rId6"/>
    <sheet name="用途分類" sheetId="4" r:id="rId7"/>
    <sheet name="基本手数料等" sheetId="5" state="hidden" r:id="rId8"/>
    <sheet name="手数料規程（新旧）用" sheetId="14" state="hidden" r:id="rId9"/>
    <sheet name="手数料規程用" sheetId="15" state="hidden" r:id="rId10"/>
  </sheets>
  <definedNames>
    <definedName name="_xlnm._FilterDatabase" localSheetId="6" hidden="1">用途分類!$A$1:$B$73</definedName>
    <definedName name="_xlnm.Print_Area" localSheetId="1">一括算定表!$A$1:$E$26</definedName>
    <definedName name="_xlnm.Print_Area" localSheetId="2">確認申請!$A$1:$E$42</definedName>
    <definedName name="_xlnm.Print_Area" localSheetId="5">完了検査!$A$1:$E$46</definedName>
    <definedName name="_xlnm.Print_Area" localSheetId="3">計画変更!$A$1:$E$48</definedName>
    <definedName name="_xlnm.Print_Area" localSheetId="4">中間検査!$A$1:$E$40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34" i="9" l="1"/>
  <c r="A1" i="16" l="1"/>
  <c r="A1" i="8"/>
  <c r="A1" i="9"/>
  <c r="A1" i="3"/>
  <c r="I11" i="11"/>
  <c r="E29" i="3"/>
  <c r="E35" i="9"/>
  <c r="E33" i="9"/>
  <c r="E32" i="9"/>
  <c r="E29" i="8"/>
  <c r="C31" i="8" s="1"/>
  <c r="C39" i="8" s="1"/>
  <c r="E46" i="16"/>
  <c r="C46" i="16"/>
  <c r="E37" i="16"/>
  <c r="E36" i="16"/>
  <c r="E35" i="16"/>
  <c r="E34" i="16"/>
  <c r="E33" i="16"/>
  <c r="E32" i="16"/>
  <c r="E31" i="16"/>
  <c r="E30" i="16"/>
  <c r="E29" i="16"/>
  <c r="E28" i="16"/>
  <c r="I22" i="16"/>
  <c r="H22" i="16"/>
  <c r="G22" i="16"/>
  <c r="M19" i="16"/>
  <c r="L19" i="16"/>
  <c r="K19" i="16"/>
  <c r="I19" i="16"/>
  <c r="H19" i="16"/>
  <c r="G19" i="16"/>
  <c r="I16" i="16"/>
  <c r="H16" i="16"/>
  <c r="G16" i="16"/>
  <c r="I13" i="16"/>
  <c r="H13" i="16"/>
  <c r="G13" i="16"/>
  <c r="I10" i="16"/>
  <c r="H10" i="16"/>
  <c r="G10" i="16"/>
  <c r="E9" i="16"/>
  <c r="I7" i="16" s="1"/>
  <c r="I21" i="16" s="1"/>
  <c r="D9" i="16"/>
  <c r="H7" i="16" s="1"/>
  <c r="H21" i="16" s="1"/>
  <c r="C9" i="16"/>
  <c r="G7" i="16" s="1"/>
  <c r="G21" i="16" s="1"/>
  <c r="E8" i="16"/>
  <c r="D8" i="16"/>
  <c r="C8" i="16"/>
  <c r="E1" i="16"/>
  <c r="E38" i="3"/>
  <c r="G24" i="16" l="1"/>
  <c r="D17" i="16"/>
  <c r="C39" i="16"/>
  <c r="I23" i="16"/>
  <c r="C18" i="16"/>
  <c r="G25" i="16"/>
  <c r="E17" i="16"/>
  <c r="H25" i="16"/>
  <c r="G23" i="16"/>
  <c r="H24" i="16"/>
  <c r="I25" i="16"/>
  <c r="C17" i="16"/>
  <c r="D18" i="16"/>
  <c r="E19" i="16"/>
  <c r="H23" i="16"/>
  <c r="I24" i="16"/>
  <c r="C19" i="16"/>
  <c r="D19" i="16"/>
  <c r="E18" i="16"/>
  <c r="D7" i="3"/>
  <c r="D8" i="3"/>
  <c r="E7" i="3"/>
  <c r="E8" i="3"/>
  <c r="H21" i="3"/>
  <c r="I21" i="3"/>
  <c r="I26" i="16" l="1"/>
  <c r="I27" i="16" s="1"/>
  <c r="E20" i="16" s="1"/>
  <c r="E21" i="16" s="1"/>
  <c r="E22" i="16" s="1"/>
  <c r="G26" i="16"/>
  <c r="G27" i="16" s="1"/>
  <c r="C20" i="16" s="1"/>
  <c r="C21" i="16" s="1"/>
  <c r="C22" i="16" s="1"/>
  <c r="H26" i="16"/>
  <c r="H27" i="16" s="1"/>
  <c r="D20" i="16" s="1"/>
  <c r="G21" i="3"/>
  <c r="G9" i="3"/>
  <c r="I167" i="15"/>
  <c r="H167" i="15"/>
  <c r="G167" i="15"/>
  <c r="F167" i="15"/>
  <c r="E167" i="15"/>
  <c r="D167" i="15"/>
  <c r="I166" i="15"/>
  <c r="H166" i="15"/>
  <c r="G166" i="15"/>
  <c r="F166" i="15"/>
  <c r="E166" i="15"/>
  <c r="D166" i="15"/>
  <c r="I165" i="15"/>
  <c r="H165" i="15"/>
  <c r="G165" i="15"/>
  <c r="F165" i="15"/>
  <c r="E165" i="15"/>
  <c r="D165" i="15"/>
  <c r="I164" i="15"/>
  <c r="H164" i="15"/>
  <c r="G164" i="15"/>
  <c r="F164" i="15"/>
  <c r="E164" i="15"/>
  <c r="D164" i="15"/>
  <c r="I163" i="15"/>
  <c r="H163" i="15"/>
  <c r="G163" i="15"/>
  <c r="F163" i="15"/>
  <c r="E163" i="15"/>
  <c r="D163" i="15"/>
  <c r="I156" i="15"/>
  <c r="H156" i="15"/>
  <c r="G156" i="15"/>
  <c r="F156" i="15"/>
  <c r="E156" i="15"/>
  <c r="D156" i="15"/>
  <c r="I155" i="15"/>
  <c r="H155" i="15"/>
  <c r="G155" i="15"/>
  <c r="F155" i="15"/>
  <c r="E155" i="15"/>
  <c r="D155" i="15"/>
  <c r="I154" i="15"/>
  <c r="H154" i="15"/>
  <c r="G154" i="15"/>
  <c r="F154" i="15"/>
  <c r="E154" i="15"/>
  <c r="D154" i="15"/>
  <c r="I153" i="15"/>
  <c r="H153" i="15"/>
  <c r="G153" i="15"/>
  <c r="F153" i="15"/>
  <c r="E153" i="15"/>
  <c r="D153" i="15"/>
  <c r="I152" i="15"/>
  <c r="H152" i="15"/>
  <c r="G152" i="15"/>
  <c r="F152" i="15"/>
  <c r="E152" i="15"/>
  <c r="D152" i="15"/>
  <c r="I146" i="15"/>
  <c r="H146" i="15"/>
  <c r="G146" i="15"/>
  <c r="F146" i="15"/>
  <c r="E146" i="15"/>
  <c r="D146" i="15"/>
  <c r="I145" i="15"/>
  <c r="H145" i="15"/>
  <c r="G145" i="15"/>
  <c r="F145" i="15"/>
  <c r="E145" i="15"/>
  <c r="D145" i="15"/>
  <c r="I144" i="15"/>
  <c r="H144" i="15"/>
  <c r="G144" i="15"/>
  <c r="F144" i="15"/>
  <c r="E144" i="15"/>
  <c r="D144" i="15"/>
  <c r="I143" i="15"/>
  <c r="H143" i="15"/>
  <c r="G143" i="15"/>
  <c r="F143" i="15"/>
  <c r="E143" i="15"/>
  <c r="D143" i="15"/>
  <c r="I142" i="15"/>
  <c r="H142" i="15"/>
  <c r="G142" i="15"/>
  <c r="F142" i="15"/>
  <c r="E142" i="15"/>
  <c r="D142" i="15"/>
  <c r="I111" i="15"/>
  <c r="H111" i="15"/>
  <c r="G111" i="15"/>
  <c r="F111" i="15"/>
  <c r="E111" i="15"/>
  <c r="D111" i="15"/>
  <c r="I110" i="15"/>
  <c r="H110" i="15"/>
  <c r="G110" i="15"/>
  <c r="F110" i="15"/>
  <c r="E110" i="15"/>
  <c r="D110" i="15"/>
  <c r="I109" i="15"/>
  <c r="H109" i="15"/>
  <c r="G109" i="15"/>
  <c r="F109" i="15"/>
  <c r="E109" i="15"/>
  <c r="D109" i="15"/>
  <c r="I108" i="15"/>
  <c r="H108" i="15"/>
  <c r="G108" i="15"/>
  <c r="F108" i="15"/>
  <c r="E108" i="15"/>
  <c r="D108" i="15"/>
  <c r="I107" i="15"/>
  <c r="H107" i="15"/>
  <c r="G107" i="15"/>
  <c r="F107" i="15"/>
  <c r="E107" i="15"/>
  <c r="D107" i="15"/>
  <c r="I100" i="15"/>
  <c r="H100" i="15"/>
  <c r="G100" i="15"/>
  <c r="F100" i="15"/>
  <c r="E100" i="15"/>
  <c r="D100" i="15"/>
  <c r="I99" i="15"/>
  <c r="H99" i="15"/>
  <c r="G99" i="15"/>
  <c r="F99" i="15"/>
  <c r="E99" i="15"/>
  <c r="D99" i="15"/>
  <c r="I98" i="15"/>
  <c r="H98" i="15"/>
  <c r="G98" i="15"/>
  <c r="F98" i="15"/>
  <c r="E98" i="15"/>
  <c r="D98" i="15"/>
  <c r="I97" i="15"/>
  <c r="H97" i="15"/>
  <c r="G97" i="15"/>
  <c r="F97" i="15"/>
  <c r="E97" i="15"/>
  <c r="D97" i="15"/>
  <c r="I96" i="15"/>
  <c r="H96" i="15"/>
  <c r="G96" i="15"/>
  <c r="F96" i="15"/>
  <c r="E96" i="15"/>
  <c r="D96" i="15"/>
  <c r="I90" i="15"/>
  <c r="H90" i="15"/>
  <c r="G90" i="15"/>
  <c r="F90" i="15"/>
  <c r="E90" i="15"/>
  <c r="D90" i="15"/>
  <c r="I89" i="15"/>
  <c r="H89" i="15"/>
  <c r="G89" i="15"/>
  <c r="F89" i="15"/>
  <c r="E89" i="15"/>
  <c r="D89" i="15"/>
  <c r="I88" i="15"/>
  <c r="H88" i="15"/>
  <c r="G88" i="15"/>
  <c r="F88" i="15"/>
  <c r="E88" i="15"/>
  <c r="D88" i="15"/>
  <c r="I87" i="15"/>
  <c r="H87" i="15"/>
  <c r="G87" i="15"/>
  <c r="F87" i="15"/>
  <c r="E87" i="15"/>
  <c r="D87" i="15"/>
  <c r="I86" i="15"/>
  <c r="H86" i="15"/>
  <c r="G86" i="15"/>
  <c r="F86" i="15"/>
  <c r="E86" i="15"/>
  <c r="D86" i="15"/>
  <c r="I32" i="15"/>
  <c r="H32" i="15"/>
  <c r="G32" i="15"/>
  <c r="F32" i="15"/>
  <c r="E32" i="15"/>
  <c r="D32" i="15"/>
  <c r="I31" i="15"/>
  <c r="H31" i="15"/>
  <c r="G31" i="15"/>
  <c r="F31" i="15"/>
  <c r="E31" i="15"/>
  <c r="D31" i="15"/>
  <c r="I30" i="15"/>
  <c r="H30" i="15"/>
  <c r="G30" i="15"/>
  <c r="F30" i="15"/>
  <c r="E30" i="15"/>
  <c r="D30" i="15"/>
  <c r="I29" i="15"/>
  <c r="H29" i="15"/>
  <c r="G29" i="15"/>
  <c r="F29" i="15"/>
  <c r="E29" i="15"/>
  <c r="D29" i="15"/>
  <c r="I28" i="15"/>
  <c r="H28" i="15"/>
  <c r="G28" i="15"/>
  <c r="F28" i="15"/>
  <c r="E28" i="15"/>
  <c r="D28" i="15"/>
  <c r="I21" i="15"/>
  <c r="H21" i="15"/>
  <c r="G21" i="15"/>
  <c r="F21" i="15"/>
  <c r="E21" i="15"/>
  <c r="D21" i="15"/>
  <c r="I20" i="15"/>
  <c r="H20" i="15"/>
  <c r="G20" i="15"/>
  <c r="F20" i="15"/>
  <c r="E20" i="15"/>
  <c r="D20" i="15"/>
  <c r="I19" i="15"/>
  <c r="H19" i="15"/>
  <c r="G19" i="15"/>
  <c r="F19" i="15"/>
  <c r="E19" i="15"/>
  <c r="D19" i="15"/>
  <c r="I18" i="15"/>
  <c r="H18" i="15"/>
  <c r="G18" i="15"/>
  <c r="F18" i="15"/>
  <c r="E18" i="15"/>
  <c r="D18" i="15"/>
  <c r="I17" i="15"/>
  <c r="H17" i="15"/>
  <c r="G17" i="15"/>
  <c r="F17" i="15"/>
  <c r="E17" i="15"/>
  <c r="D17" i="15"/>
  <c r="I11" i="15"/>
  <c r="H11" i="15"/>
  <c r="G11" i="15"/>
  <c r="F11" i="15"/>
  <c r="E11" i="15"/>
  <c r="D11" i="15"/>
  <c r="I10" i="15"/>
  <c r="H10" i="15"/>
  <c r="G10" i="15"/>
  <c r="F10" i="15"/>
  <c r="E10" i="15"/>
  <c r="D10" i="15"/>
  <c r="I9" i="15"/>
  <c r="H9" i="15"/>
  <c r="G9" i="15"/>
  <c r="F9" i="15"/>
  <c r="E9" i="15"/>
  <c r="D9" i="15"/>
  <c r="I8" i="15"/>
  <c r="H8" i="15"/>
  <c r="G8" i="15"/>
  <c r="F8" i="15"/>
  <c r="E8" i="15"/>
  <c r="D8" i="15"/>
  <c r="I7" i="15"/>
  <c r="H7" i="15"/>
  <c r="G7" i="15"/>
  <c r="F7" i="15"/>
  <c r="E7" i="15"/>
  <c r="D7" i="15"/>
  <c r="E1" i="8"/>
  <c r="E1" i="9"/>
  <c r="E1" i="3"/>
  <c r="E164" i="14"/>
  <c r="F164" i="14"/>
  <c r="G164" i="14"/>
  <c r="H164" i="14"/>
  <c r="I164" i="14"/>
  <c r="E165" i="14"/>
  <c r="F165" i="14"/>
  <c r="G165" i="14"/>
  <c r="H165" i="14"/>
  <c r="I165" i="14"/>
  <c r="E166" i="14"/>
  <c r="F166" i="14"/>
  <c r="G166" i="14"/>
  <c r="H166" i="14"/>
  <c r="I166" i="14"/>
  <c r="E167" i="14"/>
  <c r="F167" i="14"/>
  <c r="G167" i="14"/>
  <c r="H167" i="14"/>
  <c r="I167" i="14"/>
  <c r="E168" i="14"/>
  <c r="F168" i="14"/>
  <c r="G168" i="14"/>
  <c r="H168" i="14"/>
  <c r="I168" i="14"/>
  <c r="D165" i="14"/>
  <c r="D166" i="14"/>
  <c r="D167" i="14"/>
  <c r="D168" i="14"/>
  <c r="D164" i="14"/>
  <c r="E153" i="14"/>
  <c r="F153" i="14"/>
  <c r="G153" i="14"/>
  <c r="H153" i="14"/>
  <c r="I153" i="14"/>
  <c r="E154" i="14"/>
  <c r="F154" i="14"/>
  <c r="G154" i="14"/>
  <c r="H154" i="14"/>
  <c r="I154" i="14"/>
  <c r="E155" i="14"/>
  <c r="F155" i="14"/>
  <c r="G155" i="14"/>
  <c r="H155" i="14"/>
  <c r="I155" i="14"/>
  <c r="E156" i="14"/>
  <c r="F156" i="14"/>
  <c r="G156" i="14"/>
  <c r="H156" i="14"/>
  <c r="I156" i="14"/>
  <c r="E157" i="14"/>
  <c r="F157" i="14"/>
  <c r="G157" i="14"/>
  <c r="H157" i="14"/>
  <c r="I157" i="14"/>
  <c r="D154" i="14"/>
  <c r="D155" i="14"/>
  <c r="D156" i="14"/>
  <c r="D157" i="14"/>
  <c r="D153" i="14"/>
  <c r="E143" i="14"/>
  <c r="F143" i="14"/>
  <c r="G143" i="14"/>
  <c r="H143" i="14"/>
  <c r="I143" i="14"/>
  <c r="E144" i="14"/>
  <c r="F144" i="14"/>
  <c r="G144" i="14"/>
  <c r="H144" i="14"/>
  <c r="I144" i="14"/>
  <c r="E145" i="14"/>
  <c r="F145" i="14"/>
  <c r="G145" i="14"/>
  <c r="H145" i="14"/>
  <c r="I145" i="14"/>
  <c r="E146" i="14"/>
  <c r="F146" i="14"/>
  <c r="G146" i="14"/>
  <c r="H146" i="14"/>
  <c r="I146" i="14"/>
  <c r="E147" i="14"/>
  <c r="F147" i="14"/>
  <c r="G147" i="14"/>
  <c r="H147" i="14"/>
  <c r="I147" i="14"/>
  <c r="D144" i="14"/>
  <c r="D145" i="14"/>
  <c r="D146" i="14"/>
  <c r="D147" i="14"/>
  <c r="D143" i="14"/>
  <c r="E107" i="14"/>
  <c r="F107" i="14"/>
  <c r="G107" i="14"/>
  <c r="H107" i="14"/>
  <c r="I107" i="14"/>
  <c r="E108" i="14"/>
  <c r="F108" i="14"/>
  <c r="G108" i="14"/>
  <c r="H108" i="14"/>
  <c r="I108" i="14"/>
  <c r="E109" i="14"/>
  <c r="F109" i="14"/>
  <c r="G109" i="14"/>
  <c r="H109" i="14"/>
  <c r="I109" i="14"/>
  <c r="E110" i="14"/>
  <c r="F110" i="14"/>
  <c r="G110" i="14"/>
  <c r="H110" i="14"/>
  <c r="I110" i="14"/>
  <c r="E111" i="14"/>
  <c r="F111" i="14"/>
  <c r="G111" i="14"/>
  <c r="H111" i="14"/>
  <c r="I111" i="14"/>
  <c r="D108" i="14"/>
  <c r="D109" i="14"/>
  <c r="D110" i="14"/>
  <c r="D111" i="14"/>
  <c r="D107" i="14"/>
  <c r="E96" i="14"/>
  <c r="F96" i="14"/>
  <c r="G96" i="14"/>
  <c r="H96" i="14"/>
  <c r="I96" i="14"/>
  <c r="E97" i="14"/>
  <c r="F97" i="14"/>
  <c r="G97" i="14"/>
  <c r="H97" i="14"/>
  <c r="I97" i="14"/>
  <c r="E98" i="14"/>
  <c r="F98" i="14"/>
  <c r="G98" i="14"/>
  <c r="H98" i="14"/>
  <c r="I98" i="14"/>
  <c r="E99" i="14"/>
  <c r="F99" i="14"/>
  <c r="G99" i="14"/>
  <c r="H99" i="14"/>
  <c r="I99" i="14"/>
  <c r="E100" i="14"/>
  <c r="F100" i="14"/>
  <c r="G100" i="14"/>
  <c r="H100" i="14"/>
  <c r="I100" i="14"/>
  <c r="D97" i="14"/>
  <c r="D98" i="14"/>
  <c r="D99" i="14"/>
  <c r="D100" i="14"/>
  <c r="D96" i="14"/>
  <c r="E86" i="14"/>
  <c r="F86" i="14"/>
  <c r="G86" i="14"/>
  <c r="H86" i="14"/>
  <c r="I86" i="14"/>
  <c r="E87" i="14"/>
  <c r="F87" i="14"/>
  <c r="G87" i="14"/>
  <c r="H87" i="14"/>
  <c r="I87" i="14"/>
  <c r="E88" i="14"/>
  <c r="F88" i="14"/>
  <c r="G88" i="14"/>
  <c r="H88" i="14"/>
  <c r="I88" i="14"/>
  <c r="E89" i="14"/>
  <c r="F89" i="14"/>
  <c r="G89" i="14"/>
  <c r="H89" i="14"/>
  <c r="I89" i="14"/>
  <c r="E90" i="14"/>
  <c r="F90" i="14"/>
  <c r="G90" i="14"/>
  <c r="H90" i="14"/>
  <c r="I90" i="14"/>
  <c r="D87" i="14"/>
  <c r="D88" i="14"/>
  <c r="D89" i="14"/>
  <c r="D90" i="14"/>
  <c r="D86" i="14"/>
  <c r="E28" i="14"/>
  <c r="F28" i="14"/>
  <c r="G28" i="14"/>
  <c r="H28" i="14"/>
  <c r="I28" i="14"/>
  <c r="E29" i="14"/>
  <c r="F29" i="14"/>
  <c r="G29" i="14"/>
  <c r="H29" i="14"/>
  <c r="I29" i="14"/>
  <c r="E30" i="14"/>
  <c r="F30" i="14"/>
  <c r="G30" i="14"/>
  <c r="H30" i="14"/>
  <c r="I30" i="14"/>
  <c r="E31" i="14"/>
  <c r="F31" i="14"/>
  <c r="G31" i="14"/>
  <c r="H31" i="14"/>
  <c r="I31" i="14"/>
  <c r="E32" i="14"/>
  <c r="F32" i="14"/>
  <c r="G32" i="14"/>
  <c r="H32" i="14"/>
  <c r="I32" i="14"/>
  <c r="D29" i="14"/>
  <c r="D30" i="14"/>
  <c r="D31" i="14"/>
  <c r="D32" i="14"/>
  <c r="D28" i="14"/>
  <c r="E17" i="14"/>
  <c r="F17" i="14"/>
  <c r="G17" i="14"/>
  <c r="H17" i="14"/>
  <c r="I17" i="14"/>
  <c r="E18" i="14"/>
  <c r="F18" i="14"/>
  <c r="G18" i="14"/>
  <c r="H18" i="14"/>
  <c r="I18" i="14"/>
  <c r="E19" i="14"/>
  <c r="F19" i="14"/>
  <c r="G19" i="14"/>
  <c r="H19" i="14"/>
  <c r="I19" i="14"/>
  <c r="E20" i="14"/>
  <c r="F20" i="14"/>
  <c r="G20" i="14"/>
  <c r="H20" i="14"/>
  <c r="I20" i="14"/>
  <c r="E21" i="14"/>
  <c r="F21" i="14"/>
  <c r="G21" i="14"/>
  <c r="H21" i="14"/>
  <c r="I21" i="14"/>
  <c r="D18" i="14"/>
  <c r="D19" i="14"/>
  <c r="D20" i="14"/>
  <c r="D21" i="14"/>
  <c r="D17" i="14"/>
  <c r="E7" i="14"/>
  <c r="F7" i="14"/>
  <c r="G7" i="14"/>
  <c r="H7" i="14"/>
  <c r="I7" i="14"/>
  <c r="E8" i="14"/>
  <c r="F8" i="14"/>
  <c r="G8" i="14"/>
  <c r="H8" i="14"/>
  <c r="I8" i="14"/>
  <c r="E9" i="14"/>
  <c r="F9" i="14"/>
  <c r="G9" i="14"/>
  <c r="H9" i="14"/>
  <c r="I9" i="14"/>
  <c r="E10" i="14"/>
  <c r="F10" i="14"/>
  <c r="G10" i="14"/>
  <c r="H10" i="14"/>
  <c r="I10" i="14"/>
  <c r="E11" i="14"/>
  <c r="F11" i="14"/>
  <c r="G11" i="14"/>
  <c r="H11" i="14"/>
  <c r="I11" i="14"/>
  <c r="D8" i="14"/>
  <c r="D9" i="14"/>
  <c r="D10" i="14"/>
  <c r="D11" i="14"/>
  <c r="D7" i="14"/>
  <c r="K14" i="11"/>
  <c r="H13" i="9"/>
  <c r="I13" i="9"/>
  <c r="G13" i="9"/>
  <c r="H14" i="8"/>
  <c r="I14" i="8"/>
  <c r="G14" i="8"/>
  <c r="H12" i="3"/>
  <c r="I12" i="3"/>
  <c r="G12" i="3"/>
  <c r="D21" i="16" l="1"/>
  <c r="D22" i="16" s="1"/>
  <c r="C23" i="16" s="1"/>
  <c r="D48" i="16" s="1"/>
  <c r="E36" i="9"/>
  <c r="H28" i="9"/>
  <c r="I28" i="9"/>
  <c r="G28" i="9"/>
  <c r="G25" i="9"/>
  <c r="K23" i="11"/>
  <c r="I29" i="11"/>
  <c r="I15" i="11"/>
  <c r="I27" i="11"/>
  <c r="I21" i="11"/>
  <c r="M17" i="11"/>
  <c r="G16" i="9"/>
  <c r="L17" i="11"/>
  <c r="G17" i="8"/>
  <c r="I14" i="11"/>
  <c r="I13" i="11"/>
  <c r="I12" i="11"/>
  <c r="K20" i="11"/>
  <c r="K11" i="11"/>
  <c r="C9" i="11"/>
  <c r="K17" i="11" s="1"/>
  <c r="C8" i="11"/>
  <c r="C38" i="9" l="1"/>
  <c r="C45" i="9" s="1"/>
  <c r="K8" i="11"/>
  <c r="I19" i="11" s="1"/>
  <c r="I20" i="11" l="1"/>
  <c r="I18" i="11"/>
  <c r="I26" i="11"/>
  <c r="I24" i="11"/>
  <c r="I7" i="11"/>
  <c r="I25" i="11"/>
  <c r="I8" i="11"/>
  <c r="I9" i="11"/>
  <c r="G18" i="11" l="1"/>
  <c r="C21" i="11" s="1"/>
  <c r="I28" i="11"/>
  <c r="G24" i="11" s="1"/>
  <c r="C23" i="11" s="1"/>
  <c r="I10" i="11"/>
  <c r="G8" i="11" l="1"/>
  <c r="C19" i="11" s="1"/>
  <c r="C25" i="11" l="1"/>
  <c r="H25" i="9" l="1"/>
  <c r="I25" i="9"/>
  <c r="I22" i="9"/>
  <c r="H22" i="9"/>
  <c r="G22" i="9"/>
  <c r="H19" i="9"/>
  <c r="I19" i="9"/>
  <c r="G19" i="9"/>
  <c r="H16" i="9"/>
  <c r="I16" i="9"/>
  <c r="I10" i="9"/>
  <c r="H10" i="9"/>
  <c r="G10" i="9"/>
  <c r="E8" i="9"/>
  <c r="I45" i="9" s="1"/>
  <c r="D8" i="9"/>
  <c r="H45" i="9" s="1"/>
  <c r="C8" i="9"/>
  <c r="G45" i="9" s="1"/>
  <c r="E7" i="9"/>
  <c r="D7" i="9"/>
  <c r="C7" i="9"/>
  <c r="I7" i="9" l="1"/>
  <c r="H7" i="9"/>
  <c r="G7" i="9"/>
  <c r="C17" i="9" s="1"/>
  <c r="E18" i="9"/>
  <c r="D18" i="9"/>
  <c r="C20" i="9"/>
  <c r="E19" i="9"/>
  <c r="E20" i="9"/>
  <c r="D17" i="9"/>
  <c r="E17" i="9"/>
  <c r="D20" i="9"/>
  <c r="D19" i="9"/>
  <c r="C19" i="9" l="1"/>
  <c r="C18" i="9"/>
  <c r="E21" i="9"/>
  <c r="E22" i="9" s="1"/>
  <c r="D21" i="9"/>
  <c r="D22" i="9" s="1"/>
  <c r="C21" i="9" l="1"/>
  <c r="C22" i="9" s="1"/>
  <c r="E23" i="9"/>
  <c r="E24" i="9" s="1"/>
  <c r="I46" i="9" s="1"/>
  <c r="E44" i="9" s="1"/>
  <c r="D23" i="9"/>
  <c r="D24" i="9" s="1"/>
  <c r="H46" i="9" s="1"/>
  <c r="D44" i="9" s="1"/>
  <c r="C23" i="9" l="1"/>
  <c r="C24" i="9" s="1"/>
  <c r="G46" i="9" s="1"/>
  <c r="C44" i="9" s="1"/>
  <c r="C46" i="9" s="1"/>
  <c r="H26" i="8"/>
  <c r="I26" i="8"/>
  <c r="G26" i="8"/>
  <c r="H23" i="8"/>
  <c r="I23" i="8"/>
  <c r="G23" i="8"/>
  <c r="I20" i="8"/>
  <c r="H20" i="8"/>
  <c r="G20" i="8"/>
  <c r="M18" i="3"/>
  <c r="L18" i="3"/>
  <c r="K18" i="3"/>
  <c r="H17" i="8"/>
  <c r="I17" i="8"/>
  <c r="C25" i="9" l="1"/>
  <c r="D40" i="9" s="1"/>
  <c r="D8" i="8"/>
  <c r="E8" i="8"/>
  <c r="D9" i="8"/>
  <c r="H38" i="8" s="1"/>
  <c r="E9" i="8"/>
  <c r="I38" i="8" s="1"/>
  <c r="C9" i="8"/>
  <c r="G38" i="8" s="1"/>
  <c r="C8" i="8"/>
  <c r="I11" i="8"/>
  <c r="H11" i="8"/>
  <c r="G11" i="8"/>
  <c r="D18" i="8" l="1"/>
  <c r="I8" i="8"/>
  <c r="H8" i="8"/>
  <c r="G8" i="8"/>
  <c r="C17" i="8" s="1"/>
  <c r="C22" i="8"/>
  <c r="E18" i="8"/>
  <c r="E22" i="8"/>
  <c r="D22" i="8"/>
  <c r="E17" i="8"/>
  <c r="E19" i="8"/>
  <c r="D19" i="8"/>
  <c r="D17" i="8"/>
  <c r="C19" i="8" l="1"/>
  <c r="C18" i="8"/>
  <c r="D20" i="8"/>
  <c r="D21" i="8" s="1"/>
  <c r="E20" i="8"/>
  <c r="E21" i="8" s="1"/>
  <c r="C20" i="8" l="1"/>
  <c r="C21" i="8" s="1"/>
  <c r="D23" i="8"/>
  <c r="H39" i="8" s="1"/>
  <c r="D38" i="8" s="1"/>
  <c r="E23" i="8"/>
  <c r="I39" i="8" s="1"/>
  <c r="E38" i="8" s="1"/>
  <c r="C23" i="8" l="1"/>
  <c r="G39" i="8" s="1"/>
  <c r="C38" i="8" s="1"/>
  <c r="C40" i="8" s="1"/>
  <c r="C24" i="8" l="1"/>
  <c r="D33" i="8" s="1"/>
  <c r="E32" i="3"/>
  <c r="E33" i="3"/>
  <c r="E34" i="3"/>
  <c r="E35" i="3"/>
  <c r="E36" i="3"/>
  <c r="E37" i="3"/>
  <c r="E31" i="3"/>
  <c r="E30" i="3"/>
  <c r="C40" i="3" l="1"/>
  <c r="H18" i="3"/>
  <c r="I18" i="3"/>
  <c r="G18" i="3"/>
  <c r="H9" i="3" l="1"/>
  <c r="I9" i="3"/>
  <c r="H15" i="3"/>
  <c r="C8" i="3"/>
  <c r="G15" i="3" s="1"/>
  <c r="C7" i="3"/>
  <c r="I6" i="3" l="1"/>
  <c r="I20" i="3" s="1"/>
  <c r="I15" i="3"/>
  <c r="H6" i="3"/>
  <c r="G6" i="3"/>
  <c r="G20" i="3" s="1"/>
  <c r="G24" i="3" s="1"/>
  <c r="G22" i="3" l="1"/>
  <c r="C18" i="3"/>
  <c r="G23" i="3"/>
  <c r="C17" i="3"/>
  <c r="C16" i="3"/>
  <c r="I23" i="3"/>
  <c r="I24" i="3"/>
  <c r="I22" i="3"/>
  <c r="E17" i="3"/>
  <c r="E18" i="3"/>
  <c r="D16" i="3"/>
  <c r="H20" i="3"/>
  <c r="E16" i="3"/>
  <c r="D17" i="3"/>
  <c r="D18" i="3"/>
  <c r="G25" i="3" l="1"/>
  <c r="G26" i="3" s="1"/>
  <c r="C19" i="3" s="1"/>
  <c r="C20" i="3" s="1"/>
  <c r="I25" i="3"/>
  <c r="I26" i="3" s="1"/>
  <c r="E19" i="3" s="1"/>
  <c r="E20" i="3" s="1"/>
  <c r="H23" i="3"/>
  <c r="H24" i="3"/>
  <c r="H22" i="3"/>
  <c r="H25" i="3" l="1"/>
  <c r="H26" i="3" s="1"/>
  <c r="D19" i="3" s="1"/>
  <c r="D20" i="3" s="1"/>
  <c r="D21" i="3" s="1"/>
  <c r="C21" i="3"/>
  <c r="E21" i="3"/>
  <c r="C22" i="3" l="1"/>
  <c r="D42" i="3" s="1"/>
</calcChain>
</file>

<file path=xl/sharedStrings.xml><?xml version="1.0" encoding="utf-8"?>
<sst xmlns="http://schemas.openxmlformats.org/spreadsheetml/2006/main" count="1470" uniqueCount="595">
  <si>
    <t>消防同意</t>
    <rPh sb="0" eb="2">
      <t>ショウボウ</t>
    </rPh>
    <rPh sb="2" eb="4">
      <t>ドウイ</t>
    </rPh>
    <phoneticPr fontId="2"/>
  </si>
  <si>
    <t>内容</t>
    <rPh sb="0" eb="2">
      <t>ナイヨウ</t>
    </rPh>
    <phoneticPr fontId="2"/>
  </si>
  <si>
    <t>その他</t>
    <rPh sb="2" eb="3">
      <t>タ</t>
    </rPh>
    <phoneticPr fontId="2"/>
  </si>
  <si>
    <t>項目</t>
    <rPh sb="0" eb="2">
      <t>コウモク</t>
    </rPh>
    <phoneticPr fontId="2"/>
  </si>
  <si>
    <t>項目</t>
    <rPh sb="0" eb="2">
      <t>コウモク</t>
    </rPh>
    <phoneticPr fontId="2"/>
  </si>
  <si>
    <t>区分コード</t>
    <rPh sb="0" eb="2">
      <t>クブン</t>
    </rPh>
    <phoneticPr fontId="2"/>
  </si>
  <si>
    <t>具体的用途</t>
    <rPh sb="0" eb="3">
      <t>グタイテキ</t>
    </rPh>
    <rPh sb="3" eb="5">
      <t>ヨウト</t>
    </rPh>
    <phoneticPr fontId="2"/>
  </si>
  <si>
    <t>１棟目</t>
    <rPh sb="1" eb="2">
      <t>トウ</t>
    </rPh>
    <rPh sb="2" eb="3">
      <t>メ</t>
    </rPh>
    <phoneticPr fontId="2"/>
  </si>
  <si>
    <t>２棟目</t>
    <rPh sb="1" eb="2">
      <t>トウ</t>
    </rPh>
    <rPh sb="2" eb="3">
      <t>メ</t>
    </rPh>
    <phoneticPr fontId="2"/>
  </si>
  <si>
    <t>３棟目</t>
    <rPh sb="1" eb="2">
      <t>トウ</t>
    </rPh>
    <rPh sb="2" eb="3">
      <t>メ</t>
    </rPh>
    <phoneticPr fontId="2"/>
  </si>
  <si>
    <t>階数</t>
    <rPh sb="0" eb="2">
      <t>カイスウ</t>
    </rPh>
    <phoneticPr fontId="2"/>
  </si>
  <si>
    <t>地上</t>
    <rPh sb="0" eb="2">
      <t>チジョウ</t>
    </rPh>
    <phoneticPr fontId="2"/>
  </si>
  <si>
    <t>地下</t>
    <rPh sb="0" eb="2">
      <t>チカ</t>
    </rPh>
    <phoneticPr fontId="2"/>
  </si>
  <si>
    <t>４号</t>
    <rPh sb="1" eb="2">
      <t>ゴウ</t>
    </rPh>
    <phoneticPr fontId="2"/>
  </si>
  <si>
    <t>工事種別</t>
    <rPh sb="0" eb="2">
      <t>コウジ</t>
    </rPh>
    <rPh sb="2" eb="4">
      <t>シュベツ</t>
    </rPh>
    <phoneticPr fontId="2"/>
  </si>
  <si>
    <t>表①：確認申請書第４面より</t>
    <rPh sb="0" eb="1">
      <t>ヒョウ</t>
    </rPh>
    <rPh sb="3" eb="5">
      <t>カクニン</t>
    </rPh>
    <rPh sb="5" eb="8">
      <t>シンセイショ</t>
    </rPh>
    <rPh sb="8" eb="9">
      <t>ダイ</t>
    </rPh>
    <rPh sb="10" eb="11">
      <t>メン</t>
    </rPh>
    <phoneticPr fontId="2"/>
  </si>
  <si>
    <t>床面積（申請部分）</t>
    <rPh sb="0" eb="3">
      <t>ユカメンセキ</t>
    </rPh>
    <rPh sb="4" eb="6">
      <t>シンセイ</t>
    </rPh>
    <rPh sb="6" eb="8">
      <t>ブブン</t>
    </rPh>
    <phoneticPr fontId="2"/>
  </si>
  <si>
    <t>特例（令10条区分）</t>
    <rPh sb="0" eb="2">
      <t>トクレイ</t>
    </rPh>
    <rPh sb="3" eb="4">
      <t>レイ</t>
    </rPh>
    <rPh sb="6" eb="7">
      <t>ジョウ</t>
    </rPh>
    <rPh sb="7" eb="9">
      <t>クブン</t>
    </rPh>
    <phoneticPr fontId="2"/>
  </si>
  <si>
    <t>⇓</t>
    <phoneticPr fontId="2"/>
  </si>
  <si>
    <t>（Ａ）基本手数料</t>
    <rPh sb="3" eb="5">
      <t>キホン</t>
    </rPh>
    <rPh sb="5" eb="8">
      <t>テスウリョウ</t>
    </rPh>
    <phoneticPr fontId="2"/>
  </si>
  <si>
    <t>表②：各種加算</t>
    <rPh sb="0" eb="1">
      <t>ヒョウ</t>
    </rPh>
    <rPh sb="3" eb="5">
      <t>カクシュ</t>
    </rPh>
    <rPh sb="5" eb="7">
      <t>カサン</t>
    </rPh>
    <phoneticPr fontId="2"/>
  </si>
  <si>
    <t>棟別手数料</t>
    <rPh sb="0" eb="1">
      <t>トウ</t>
    </rPh>
    <rPh sb="1" eb="2">
      <t>ベツ</t>
    </rPh>
    <rPh sb="2" eb="5">
      <t>テスウリョウ</t>
    </rPh>
    <phoneticPr fontId="2"/>
  </si>
  <si>
    <t>【１】小計</t>
    <rPh sb="3" eb="5">
      <t>ショウケイ</t>
    </rPh>
    <phoneticPr fontId="2"/>
  </si>
  <si>
    <t>内容</t>
    <rPh sb="0" eb="2">
      <t>ナイヨウ</t>
    </rPh>
    <phoneticPr fontId="2"/>
  </si>
  <si>
    <t>加算額</t>
    <rPh sb="0" eb="3">
      <t>カサンガク</t>
    </rPh>
    <phoneticPr fontId="2"/>
  </si>
  <si>
    <t>令10条区分</t>
    <rPh sb="0" eb="1">
      <t>レイ</t>
    </rPh>
    <rPh sb="3" eb="4">
      <t>ジョウ</t>
    </rPh>
    <rPh sb="4" eb="6">
      <t>クブン</t>
    </rPh>
    <phoneticPr fontId="2"/>
  </si>
  <si>
    <t>α</t>
    <phoneticPr fontId="2"/>
  </si>
  <si>
    <t>非該当</t>
    <rPh sb="0" eb="3">
      <t>ヒガイトウ</t>
    </rPh>
    <phoneticPr fontId="2"/>
  </si>
  <si>
    <t>特例調整係数</t>
    <rPh sb="0" eb="2">
      <t>トクレイ</t>
    </rPh>
    <rPh sb="2" eb="4">
      <t>チョウセイ</t>
    </rPh>
    <rPh sb="4" eb="6">
      <t>ケイスウ</t>
    </rPh>
    <phoneticPr fontId="2"/>
  </si>
  <si>
    <t>消防同意</t>
    <rPh sb="0" eb="2">
      <t>ショウボウ</t>
    </rPh>
    <rPh sb="2" eb="4">
      <t>ドウイ</t>
    </rPh>
    <phoneticPr fontId="2"/>
  </si>
  <si>
    <t>対象数</t>
    <rPh sb="0" eb="2">
      <t>タイショウ</t>
    </rPh>
    <rPh sb="2" eb="3">
      <t>スウ</t>
    </rPh>
    <phoneticPr fontId="2"/>
  </si>
  <si>
    <t>　10,000円×対象数</t>
    <rPh sb="7" eb="8">
      <t>エン</t>
    </rPh>
    <rPh sb="9" eb="11">
      <t>タイショウ</t>
    </rPh>
    <rPh sb="11" eb="12">
      <t>スウ</t>
    </rPh>
    <phoneticPr fontId="2"/>
  </si>
  <si>
    <t>その他</t>
    <rPh sb="2" eb="3">
      <t>タ</t>
    </rPh>
    <phoneticPr fontId="2"/>
  </si>
  <si>
    <t>構造適判（整合確認）</t>
    <rPh sb="0" eb="2">
      <t>コウゾウ</t>
    </rPh>
    <rPh sb="2" eb="4">
      <t>テキハン</t>
    </rPh>
    <rPh sb="5" eb="7">
      <t>セイゴウ</t>
    </rPh>
    <rPh sb="7" eb="9">
      <t>カクニン</t>
    </rPh>
    <phoneticPr fontId="2"/>
  </si>
  <si>
    <t>【２】小計</t>
    <rPh sb="3" eb="5">
      <t>ショウケイ</t>
    </rPh>
    <phoneticPr fontId="2"/>
  </si>
  <si>
    <t>合計</t>
    <rPh sb="0" eb="2">
      <t>ゴウケイ</t>
    </rPh>
    <phoneticPr fontId="2"/>
  </si>
  <si>
    <r>
      <t>　</t>
    </r>
    <r>
      <rPr>
        <sz val="11"/>
        <color rgb="FFFF0000"/>
        <rFont val="Yu Gothic"/>
        <family val="3"/>
        <charset val="128"/>
        <scheme val="minor"/>
      </rPr>
      <t>10,000</t>
    </r>
    <r>
      <rPr>
        <sz val="11"/>
        <color theme="1"/>
        <rFont val="Yu Gothic"/>
        <family val="2"/>
        <scheme val="minor"/>
      </rPr>
      <t>円×対象数</t>
    </r>
    <rPh sb="7" eb="8">
      <t>エン</t>
    </rPh>
    <rPh sb="9" eb="11">
      <t>タイショウ</t>
    </rPh>
    <rPh sb="11" eb="12">
      <t>スウ</t>
    </rPh>
    <phoneticPr fontId="2"/>
  </si>
  <si>
    <t>（Ｅ）複数棟調整</t>
    <rPh sb="3" eb="5">
      <t>フクスウ</t>
    </rPh>
    <rPh sb="5" eb="6">
      <t>トウ</t>
    </rPh>
    <rPh sb="6" eb="8">
      <t>チョウセイ</t>
    </rPh>
    <phoneticPr fontId="2"/>
  </si>
  <si>
    <t>β</t>
    <phoneticPr fontId="2"/>
  </si>
  <si>
    <t>（Ｃ）特例調整</t>
    <rPh sb="3" eb="5">
      <t>トクレイ</t>
    </rPh>
    <rPh sb="5" eb="7">
      <t>チョウセイ</t>
    </rPh>
    <phoneticPr fontId="2"/>
  </si>
  <si>
    <r>
      <t>「要」の場合は</t>
    </r>
    <r>
      <rPr>
        <sz val="11"/>
        <color rgb="FFFF0000"/>
        <rFont val="Yu Gothic"/>
        <family val="3"/>
        <charset val="128"/>
        <scheme val="minor"/>
      </rPr>
      <t>2,000</t>
    </r>
    <r>
      <rPr>
        <sz val="11"/>
        <color theme="1"/>
        <rFont val="Yu Gothic"/>
        <family val="2"/>
        <scheme val="minor"/>
      </rPr>
      <t>円</t>
    </r>
    <rPh sb="1" eb="2">
      <t>ヨウ</t>
    </rPh>
    <rPh sb="4" eb="6">
      <t>バアイ</t>
    </rPh>
    <rPh sb="12" eb="13">
      <t>エン</t>
    </rPh>
    <phoneticPr fontId="2"/>
  </si>
  <si>
    <t>用途区分コード</t>
  </si>
  <si>
    <t>図書館その他これに類するもの</t>
  </si>
  <si>
    <t>博物館その他これに類するもの</t>
  </si>
  <si>
    <t>美術館その他これに類するもの</t>
  </si>
  <si>
    <t>神社、寺院、教会その他これらに類するもの</t>
  </si>
  <si>
    <t>老人ホーム、福祉ホームその他これらに類するもの</t>
  </si>
  <si>
    <t>助産所（入所する者の寝室があるものに限る。）</t>
  </si>
  <si>
    <t>公衆浴場（個室付浴場業に係る公衆浴場を除く。）</t>
  </si>
  <si>
    <t>診療所（患者の収容施設のあるものに限る。）</t>
  </si>
  <si>
    <t>診療所（患者の収容施設のないものに限る。）</t>
  </si>
  <si>
    <t>病院</t>
  </si>
  <si>
    <t>ボーリング場、スケート場、水泳場、スキー場、ゴルフ練習場又はバッティング練習場</t>
  </si>
  <si>
    <t>体育館又はスポーツの練習場（前項に掲げるものを除く。）</t>
  </si>
  <si>
    <t>ホテル又は旅館</t>
  </si>
  <si>
    <t>映画スタジオ又はテレビスタジオ</t>
  </si>
  <si>
    <t>劇場、映画館又は演芸場</t>
  </si>
  <si>
    <t>観覧場</t>
  </si>
  <si>
    <t>公会堂又は集会場</t>
  </si>
  <si>
    <t>展示場</t>
  </si>
  <si>
    <t>ダンスホール</t>
  </si>
  <si>
    <t>個室付浴場に係る公衆浴場、ヌードスタジオ、のぞき劇場、ストリップ劇場、専ら異性を同伴する客の休息の用に供する施設、専ら性的好奇心をそそる写真その他の物品の販売を目的とする店舗その他これらに類するもの </t>
  </si>
  <si>
    <t>住宅で事務所、店舗その他これらに類する用途を兼ねるもの</t>
  </si>
  <si>
    <t>幼稚園</t>
  </si>
  <si>
    <t>小学校</t>
  </si>
  <si>
    <t>義務教育学校</t>
  </si>
  <si>
    <t>中学校、高等学校又は中等教育学校</t>
  </si>
  <si>
    <t>特別支援学校</t>
  </si>
  <si>
    <t>大学又は高等専門学校</t>
  </si>
  <si>
    <t>専修学校</t>
  </si>
  <si>
    <t>各種学校</t>
  </si>
  <si>
    <t>幼保連携型認定こども園</t>
  </si>
  <si>
    <t>保育所その他これに類するもの</t>
  </si>
  <si>
    <t>助産所（入所する者の寝室がないものに限る。）</t>
  </si>
  <si>
    <t>児童福祉施設等（入所する者の寝室がないものに限る。）</t>
  </si>
  <si>
    <t>巡査派出所</t>
  </si>
  <si>
    <t>公衆電話所</t>
  </si>
  <si>
    <t>郵便法(昭和 22 年法律第 165 号)の規程により行う郵便の業務の用に供する施設(郵便局) </t>
  </si>
  <si>
    <t>地方公共団体の支庁又は支所</t>
  </si>
  <si>
    <t>税務署、警察署、保健所又は消防署その他これらに類するもの</t>
  </si>
  <si>
    <t>マージャン屋、ぱちんこ屋、射的場、勝馬投票券発売所、場外車券売場その他これらに類するもの又はカラオケボックスその他これに類するもの </t>
  </si>
  <si>
    <t>日用品の販売を主たる目的とする店舗</t>
  </si>
  <si>
    <t>百貨店、マーケットその他の物品販売業を営む店舗（前項に掲げるもの及び専ら性的好奇心をそそる写真その他の物品の販売を行うもの並びに田園住居地域及びその周辺の地域で生産された農産物の販売を主たる目的とするものを除く。）</t>
  </si>
  <si>
    <t>飲食店(次項に掲げるもの並びに田園住居地域及びその周辺の地域で生産された農産物を材料とする料理の提供を主たる目的とするものを除く。）</t>
  </si>
  <si>
    <t>食堂又は喫茶店</t>
  </si>
  <si>
    <t>理髪店、美容院、クリーニング取次店、質屋、貸衣裳屋、貸本屋その他これらに類するサービス業を営む店舗、洋服店、畳屋、建具屋、自転車店、家庭電気器具店その他これらに類するサービス業を営む店舗で作業場の床面積の合計が 50 平方メートル以内のもの（原動機を使用する場合にあっては、その出力の合計が 0.75 キロワット以下のものに限る。）、自家販売のために食品製造業を営むパン屋、米屋、豆腐屋、菓子屋その他これらに類するもの（田園住居地域及びその周辺の地域で生産された農産物を原材料とする食品の製造又は加工を主たる目的とするものを除く。）で作業場の床面積の合計が５０平方メートル以内のもの(原動機を使用する場合にあっては、その出力の合計が0.75 キロワット以下のものに限る。)又は、学習塾、華道教室、囲碁教室その他これらに類する施設 </t>
  </si>
  <si>
    <t>銀行の支店、損害保険代理店、宅地建物取引業を営む店舗その他これらに類するサービス業を営む店舗</t>
  </si>
  <si>
    <t>物品販売業を営む店舗以外の店舗(前 2 項に掲げるものを除く。)</t>
  </si>
  <si>
    <t>事務所</t>
  </si>
  <si>
    <t>料理店</t>
  </si>
  <si>
    <t>キャバレー、カフェー、ナイトクラブ又はバー</t>
  </si>
  <si>
    <t>田園住居地域及びその周辺の地域で生産された農産物の販売を主たる目的とする店舗、当該農産物を材料とする料理の提供を主たる目的とする飲食店又は自家販売のために食品製造業を営むパン屋、米屋、豆腐屋、菓子屋その他これらに類するもの（当該農産物を原材料とする食品の製造又は加工を主たる目的とするものに限る。）で作業場の床面積の合計が５０平方メートル以内のもの(原動機を使用する場合にあっては、その出力の合計が0.75 キロワット以下のものに限る。)</t>
  </si>
  <si>
    <t>公衆便所、休憩所又は路線バスの停留所の上屋</t>
  </si>
  <si>
    <t>建築基準法施行令第 130 条の 4 第 5 号に基づき国土交通大臣が指定する施設 </t>
  </si>
  <si>
    <t>工場（自動車修理工場を除く。）</t>
  </si>
  <si>
    <t>自動車修理工場</t>
  </si>
  <si>
    <t>危険物の貯蔵又は処理に供するもの</t>
  </si>
  <si>
    <t>自動車教習所</t>
  </si>
  <si>
    <t>畜舎</t>
  </si>
  <si>
    <t>堆肥舎又は水産物の増殖場若しくは養殖場</t>
  </si>
  <si>
    <t>自動車車庫</t>
  </si>
  <si>
    <t>自転車駐車場</t>
  </si>
  <si>
    <t>倉庫業を営む倉庫</t>
  </si>
  <si>
    <t>倉庫業を営まない倉庫</t>
  </si>
  <si>
    <t>卸売市場</t>
  </si>
  <si>
    <t>火葬場又はと畜場、汚物処理場、ごみ焼却場その他の処理施設</t>
  </si>
  <si>
    <t>農産物の生産、集荷、処理又は貯蔵に供するもの</t>
  </si>
  <si>
    <t>農業の生産資材の貯蔵に供するもの</t>
  </si>
  <si>
    <t>一戸建ての住宅</t>
  </si>
  <si>
    <t>長屋</t>
  </si>
  <si>
    <t>共同住宅</t>
  </si>
  <si>
    <t>寄宿舎</t>
  </si>
  <si>
    <t>下宿</t>
  </si>
  <si>
    <t>08010</t>
  </si>
  <si>
    <t>08020</t>
  </si>
  <si>
    <t>08030</t>
  </si>
  <si>
    <t>08040</t>
  </si>
  <si>
    <t>08050</t>
  </si>
  <si>
    <t>08060</t>
  </si>
  <si>
    <t>08070</t>
  </si>
  <si>
    <t>08080</t>
  </si>
  <si>
    <t>08082</t>
  </si>
  <si>
    <t>08090</t>
  </si>
  <si>
    <t>08100</t>
  </si>
  <si>
    <t>08110</t>
  </si>
  <si>
    <t>08120</t>
  </si>
  <si>
    <t>08130</t>
  </si>
  <si>
    <t>08132</t>
  </si>
  <si>
    <t>08140</t>
  </si>
  <si>
    <t>08150</t>
  </si>
  <si>
    <t>08152</t>
  </si>
  <si>
    <t>08160</t>
  </si>
  <si>
    <t>08170</t>
  </si>
  <si>
    <t>08180</t>
  </si>
  <si>
    <t>08190</t>
  </si>
  <si>
    <t>08192</t>
  </si>
  <si>
    <t>08210</t>
  </si>
  <si>
    <t>08220</t>
  </si>
  <si>
    <t>08230</t>
  </si>
  <si>
    <t>08240</t>
  </si>
  <si>
    <t>08250</t>
  </si>
  <si>
    <t>08260</t>
  </si>
  <si>
    <t>08270</t>
  </si>
  <si>
    <t>08280</t>
  </si>
  <si>
    <t>08290</t>
  </si>
  <si>
    <t>08300</t>
  </si>
  <si>
    <t>08310</t>
  </si>
  <si>
    <t>08320</t>
  </si>
  <si>
    <t>08330</t>
  </si>
  <si>
    <t>08340</t>
  </si>
  <si>
    <t>08350</t>
  </si>
  <si>
    <t>08360</t>
  </si>
  <si>
    <t>08370</t>
  </si>
  <si>
    <t>08380</t>
  </si>
  <si>
    <t>08390</t>
  </si>
  <si>
    <t>08400</t>
  </si>
  <si>
    <t>08410</t>
  </si>
  <si>
    <t>08420</t>
  </si>
  <si>
    <t>08430</t>
  </si>
  <si>
    <t>08438</t>
  </si>
  <si>
    <t>08440</t>
  </si>
  <si>
    <t>08450</t>
  </si>
  <si>
    <t>08452</t>
  </si>
  <si>
    <t>08456</t>
  </si>
  <si>
    <t>08458</t>
  </si>
  <si>
    <t>08460</t>
  </si>
  <si>
    <t>08470</t>
  </si>
  <si>
    <t>08480</t>
  </si>
  <si>
    <t>08490</t>
  </si>
  <si>
    <t>08500</t>
  </si>
  <si>
    <t>08510</t>
  </si>
  <si>
    <t>08520</t>
  </si>
  <si>
    <t>08530</t>
  </si>
  <si>
    <t>08540</t>
  </si>
  <si>
    <t>08550</t>
  </si>
  <si>
    <t>08560</t>
  </si>
  <si>
    <t>08570</t>
  </si>
  <si>
    <t>08580</t>
  </si>
  <si>
    <t>08590</t>
  </si>
  <si>
    <t>08600</t>
  </si>
  <si>
    <t>08610</t>
  </si>
  <si>
    <t>08620</t>
  </si>
  <si>
    <t>08630</t>
  </si>
  <si>
    <t>08640</t>
  </si>
  <si>
    <t>08650</t>
  </si>
  <si>
    <t>具体的用途</t>
    <rPh sb="0" eb="3">
      <t>グタイテキ</t>
    </rPh>
    <rPh sb="3" eb="5">
      <t>ヨウト</t>
    </rPh>
    <phoneticPr fontId="2"/>
  </si>
  <si>
    <t>その他</t>
    <rPh sb="2" eb="3">
      <t>タ</t>
    </rPh>
    <phoneticPr fontId="2"/>
  </si>
  <si>
    <t>Ａ</t>
    <phoneticPr fontId="2"/>
  </si>
  <si>
    <t>Ｃ</t>
    <phoneticPr fontId="2"/>
  </si>
  <si>
    <t>手数料分類</t>
    <rPh sb="0" eb="3">
      <t>テスウリョウ</t>
    </rPh>
    <rPh sb="3" eb="5">
      <t>ブンルイ</t>
    </rPh>
    <phoneticPr fontId="2"/>
  </si>
  <si>
    <t>表示用</t>
    <rPh sb="0" eb="2">
      <t>ヒョウジ</t>
    </rPh>
    <rPh sb="2" eb="3">
      <t>ヨウ</t>
    </rPh>
    <phoneticPr fontId="2"/>
  </si>
  <si>
    <t>兼用住宅</t>
    <rPh sb="0" eb="2">
      <t>ケンヨウ</t>
    </rPh>
    <rPh sb="2" eb="4">
      <t>ジュウタク</t>
    </rPh>
    <phoneticPr fontId="2"/>
  </si>
  <si>
    <t>大学又は高専</t>
    <phoneticPr fontId="2"/>
  </si>
  <si>
    <t>中学・高校等</t>
    <rPh sb="3" eb="5">
      <t>コウコウ</t>
    </rPh>
    <rPh sb="5" eb="6">
      <t>ナド</t>
    </rPh>
    <phoneticPr fontId="2"/>
  </si>
  <si>
    <t>図書館等</t>
    <rPh sb="3" eb="4">
      <t>ナド</t>
    </rPh>
    <phoneticPr fontId="2"/>
  </si>
  <si>
    <t>博物館等</t>
    <rPh sb="3" eb="4">
      <t>ナド</t>
    </rPh>
    <phoneticPr fontId="2"/>
  </si>
  <si>
    <t>美術館等</t>
    <rPh sb="3" eb="4">
      <t>ナド</t>
    </rPh>
    <phoneticPr fontId="2"/>
  </si>
  <si>
    <t>神社・寺院・教会等</t>
    <rPh sb="8" eb="9">
      <t>ナド</t>
    </rPh>
    <phoneticPr fontId="2"/>
  </si>
  <si>
    <t>老人ホーム等</t>
    <rPh sb="5" eb="6">
      <t>ナド</t>
    </rPh>
    <phoneticPr fontId="2"/>
  </si>
  <si>
    <t>保育所等</t>
    <rPh sb="3" eb="4">
      <t>ナド</t>
    </rPh>
    <phoneticPr fontId="2"/>
  </si>
  <si>
    <t>助産所（入所者寝室あり）</t>
    <rPh sb="4" eb="7">
      <t>ニュウショシャ</t>
    </rPh>
    <phoneticPr fontId="2"/>
  </si>
  <si>
    <t>助産所（入所者寝室なし）</t>
    <phoneticPr fontId="2"/>
  </si>
  <si>
    <t>児童福祉施設等（前4項に掲げるもの及び保育所その他これに類するものを除く。）（入所する者の寝室があるものに限る。）</t>
    <phoneticPr fontId="2"/>
  </si>
  <si>
    <t>児童福祉施設等（その他入所者寝室あり）</t>
    <rPh sb="10" eb="11">
      <t>タ</t>
    </rPh>
    <rPh sb="11" eb="14">
      <t>ニュウショシャ</t>
    </rPh>
    <rPh sb="14" eb="16">
      <t>シンシツ</t>
    </rPh>
    <phoneticPr fontId="2"/>
  </si>
  <si>
    <t>児童福祉施設等（その他入所者寝室なし）</t>
    <rPh sb="10" eb="11">
      <t>タ</t>
    </rPh>
    <rPh sb="11" eb="14">
      <t>ニュウショシャ</t>
    </rPh>
    <rPh sb="14" eb="16">
      <t>シンシツ</t>
    </rPh>
    <phoneticPr fontId="2"/>
  </si>
  <si>
    <t>公衆浴場（個室付浴場業以外）</t>
    <rPh sb="11" eb="13">
      <t>イガイ</t>
    </rPh>
    <phoneticPr fontId="2"/>
  </si>
  <si>
    <t>診療所（患者収容施設あり）</t>
    <phoneticPr fontId="2"/>
  </si>
  <si>
    <t>診療所（患者収容施設なし）</t>
    <phoneticPr fontId="2"/>
  </si>
  <si>
    <t>公衆便所・休憩所等</t>
    <rPh sb="8" eb="9">
      <t>ナド</t>
    </rPh>
    <phoneticPr fontId="2"/>
  </si>
  <si>
    <t>令第 130 条の 4 第 5 号の公益施設 </t>
    <rPh sb="18" eb="20">
      <t>コウエキ</t>
    </rPh>
    <phoneticPr fontId="2"/>
  </si>
  <si>
    <t>税務署・警察署・保健所・消防署等</t>
    <rPh sb="12" eb="15">
      <t>ショウボウショ</t>
    </rPh>
    <rPh sb="15" eb="16">
      <t>ナド</t>
    </rPh>
    <phoneticPr fontId="2"/>
  </si>
  <si>
    <t>工場（自動車修理工場以外）</t>
    <rPh sb="10" eb="12">
      <t>イガイ</t>
    </rPh>
    <phoneticPr fontId="2"/>
  </si>
  <si>
    <t>危険物の貯蔵・処理施設</t>
    <rPh sb="9" eb="11">
      <t>シセツ</t>
    </rPh>
    <phoneticPr fontId="2"/>
  </si>
  <si>
    <t>ボーリング場･スケート場等</t>
    <rPh sb="12" eb="13">
      <t>ナド</t>
    </rPh>
    <phoneticPr fontId="2"/>
  </si>
  <si>
    <t>体育館･その他スポーツ練習場</t>
    <rPh sb="6" eb="7">
      <t>タ</t>
    </rPh>
    <phoneticPr fontId="2"/>
  </si>
  <si>
    <t>マージャン屋・ぱちんこ屋等</t>
    <rPh sb="12" eb="13">
      <t>ナド</t>
    </rPh>
    <phoneticPr fontId="2"/>
  </si>
  <si>
    <t>ホテル・旅館</t>
    <phoneticPr fontId="2"/>
  </si>
  <si>
    <t>堆肥舎等</t>
    <rPh sb="3" eb="4">
      <t>ナド</t>
    </rPh>
    <phoneticPr fontId="2"/>
  </si>
  <si>
    <t>日用品販売店舗</t>
    <rPh sb="3" eb="5">
      <t>ハンバイ</t>
    </rPh>
    <rPh sb="5" eb="7">
      <t>テンポ</t>
    </rPh>
    <phoneticPr fontId="2"/>
  </si>
  <si>
    <t>物品販売店舗</t>
    <rPh sb="0" eb="2">
      <t>ブッピン</t>
    </rPh>
    <rPh sb="2" eb="4">
      <t>ハンバイ</t>
    </rPh>
    <rPh sb="4" eb="6">
      <t>テンポ</t>
    </rPh>
    <phoneticPr fontId="2"/>
  </si>
  <si>
    <t>飲食店</t>
    <phoneticPr fontId="2"/>
  </si>
  <si>
    <t>食堂・喫茶店</t>
    <phoneticPr fontId="2"/>
  </si>
  <si>
    <t>理髪店等・パン屋等・学習塾等</t>
    <rPh sb="3" eb="4">
      <t>ナド</t>
    </rPh>
    <rPh sb="7" eb="8">
      <t>ヤ</t>
    </rPh>
    <rPh sb="8" eb="9">
      <t>ナド</t>
    </rPh>
    <rPh sb="10" eb="13">
      <t>ガクシュウジュク</t>
    </rPh>
    <rPh sb="13" eb="14">
      <t>ナド</t>
    </rPh>
    <phoneticPr fontId="2"/>
  </si>
  <si>
    <t>銀行･保険代理店･宅建業店舗等</t>
    <rPh sb="9" eb="11">
      <t>タッケン</t>
    </rPh>
    <rPh sb="11" eb="12">
      <t>ギョウ</t>
    </rPh>
    <rPh sb="14" eb="15">
      <t>ナド</t>
    </rPh>
    <phoneticPr fontId="2"/>
  </si>
  <si>
    <t>物品販売以外の店舗</t>
    <phoneticPr fontId="2"/>
  </si>
  <si>
    <t>映画・テレビスタジオ</t>
    <phoneticPr fontId="2"/>
  </si>
  <si>
    <t>劇場・映画館・演芸場</t>
    <phoneticPr fontId="2"/>
  </si>
  <si>
    <t>公会堂・集会場</t>
    <phoneticPr fontId="2"/>
  </si>
  <si>
    <t>キャバレー等</t>
    <rPh sb="5" eb="6">
      <t>ナド</t>
    </rPh>
    <phoneticPr fontId="2"/>
  </si>
  <si>
    <t>風俗業店舗等</t>
    <rPh sb="0" eb="2">
      <t>フウゾク</t>
    </rPh>
    <rPh sb="2" eb="3">
      <t>ギョウ</t>
    </rPh>
    <rPh sb="3" eb="5">
      <t>テンポ</t>
    </rPh>
    <rPh sb="5" eb="6">
      <t>ナド</t>
    </rPh>
    <phoneticPr fontId="2"/>
  </si>
  <si>
    <t>火葬場・と畜場・ごみ焼却場等</t>
    <rPh sb="13" eb="14">
      <t>ナド</t>
    </rPh>
    <phoneticPr fontId="2"/>
  </si>
  <si>
    <t>農産物生産等施設</t>
    <rPh sb="5" eb="6">
      <t>ナド</t>
    </rPh>
    <rPh sb="6" eb="8">
      <t>シセツ</t>
    </rPh>
    <phoneticPr fontId="2"/>
  </si>
  <si>
    <t>農業生産資材貯蔵施設</t>
    <rPh sb="8" eb="10">
      <t>シセツ</t>
    </rPh>
    <phoneticPr fontId="2"/>
  </si>
  <si>
    <t>田園住居地域等の農産物販売店舗等</t>
    <rPh sb="6" eb="7">
      <t>ナド</t>
    </rPh>
    <rPh sb="8" eb="11">
      <t>ノウサンブツ</t>
    </rPh>
    <rPh sb="11" eb="13">
      <t>ハンバイ</t>
    </rPh>
    <rPh sb="13" eb="15">
      <t>テンポ</t>
    </rPh>
    <rPh sb="15" eb="16">
      <t>ナド</t>
    </rPh>
    <phoneticPr fontId="2"/>
  </si>
  <si>
    <t>Ｂ</t>
    <phoneticPr fontId="2"/>
  </si>
  <si>
    <t>Ｄ</t>
    <phoneticPr fontId="2"/>
  </si>
  <si>
    <t>車庫・倉庫系</t>
    <rPh sb="0" eb="2">
      <t>シャコ</t>
    </rPh>
    <rPh sb="3" eb="5">
      <t>ソウコ</t>
    </rPh>
    <rPh sb="5" eb="6">
      <t>ケイ</t>
    </rPh>
    <phoneticPr fontId="2"/>
  </si>
  <si>
    <t>Ｅ</t>
    <phoneticPr fontId="2"/>
  </si>
  <si>
    <t>住宅系②（長屋）</t>
    <rPh sb="0" eb="2">
      <t>ジュウタク</t>
    </rPh>
    <rPh sb="2" eb="3">
      <t>ケイ</t>
    </rPh>
    <rPh sb="5" eb="7">
      <t>ナガヤ</t>
    </rPh>
    <phoneticPr fontId="2"/>
  </si>
  <si>
    <t>Ｆ</t>
    <phoneticPr fontId="2"/>
  </si>
  <si>
    <t>郵便局</t>
    <phoneticPr fontId="2"/>
  </si>
  <si>
    <t>地方公共団体の支庁・支所</t>
    <phoneticPr fontId="2"/>
  </si>
  <si>
    <t>Ａ</t>
  </si>
  <si>
    <t>住宅系①（戸建住宅･兼用住宅）</t>
    <rPh sb="0" eb="2">
      <t>ジュウタク</t>
    </rPh>
    <rPh sb="2" eb="3">
      <t>ケイ</t>
    </rPh>
    <rPh sb="5" eb="7">
      <t>コダテ</t>
    </rPh>
    <rPh sb="7" eb="9">
      <t>ジュウタク</t>
    </rPh>
    <rPh sb="10" eb="12">
      <t>ケンヨウ</t>
    </rPh>
    <rPh sb="12" eb="14">
      <t>ジュウタク</t>
    </rPh>
    <phoneticPr fontId="2"/>
  </si>
  <si>
    <t>住宅系③（共同住宅･寄宿舎･下宿）</t>
    <rPh sb="0" eb="2">
      <t>ジュウタク</t>
    </rPh>
    <rPh sb="2" eb="3">
      <t>ケイ</t>
    </rPh>
    <rPh sb="5" eb="7">
      <t>キョウドウ</t>
    </rPh>
    <rPh sb="7" eb="9">
      <t>ジュウタク</t>
    </rPh>
    <rPh sb="10" eb="13">
      <t>キシュクシャ</t>
    </rPh>
    <rPh sb="14" eb="16">
      <t>ゲシュク</t>
    </rPh>
    <phoneticPr fontId="2"/>
  </si>
  <si>
    <t>その他非住宅系①（主に法別表第１に該当しないもの）</t>
    <rPh sb="2" eb="3">
      <t>タ</t>
    </rPh>
    <rPh sb="3" eb="4">
      <t>ヒ</t>
    </rPh>
    <rPh sb="4" eb="6">
      <t>ジュウタク</t>
    </rPh>
    <rPh sb="6" eb="7">
      <t>ケイ</t>
    </rPh>
    <rPh sb="9" eb="10">
      <t>オモ</t>
    </rPh>
    <rPh sb="11" eb="12">
      <t>ホウ</t>
    </rPh>
    <rPh sb="12" eb="14">
      <t>ベッピョウ</t>
    </rPh>
    <rPh sb="14" eb="15">
      <t>ダイ</t>
    </rPh>
    <rPh sb="17" eb="19">
      <t>ガイトウ</t>
    </rPh>
    <phoneticPr fontId="2"/>
  </si>
  <si>
    <t>その他非住宅系②（主に法別表第１に該当するもの）</t>
    <rPh sb="2" eb="3">
      <t>タ</t>
    </rPh>
    <rPh sb="3" eb="4">
      <t>ヒ</t>
    </rPh>
    <rPh sb="4" eb="6">
      <t>ジュウタク</t>
    </rPh>
    <rPh sb="6" eb="7">
      <t>ケイ</t>
    </rPh>
    <rPh sb="9" eb="10">
      <t>オモ</t>
    </rPh>
    <rPh sb="11" eb="12">
      <t>ホウ</t>
    </rPh>
    <rPh sb="12" eb="14">
      <t>ベッピョウ</t>
    </rPh>
    <rPh sb="14" eb="15">
      <t>ダイ</t>
    </rPh>
    <rPh sb="17" eb="19">
      <t>ガイトウ</t>
    </rPh>
    <phoneticPr fontId="2"/>
  </si>
  <si>
    <t>08990</t>
  </si>
  <si>
    <t>Ｂ</t>
  </si>
  <si>
    <t>Ｃ</t>
  </si>
  <si>
    <t>Ｄ</t>
  </si>
  <si>
    <t>Ｅ</t>
  </si>
  <si>
    <t>Ｆ</t>
  </si>
  <si>
    <t>Ａ類</t>
    <rPh sb="1" eb="2">
      <t>ルイ</t>
    </rPh>
    <phoneticPr fontId="2"/>
  </si>
  <si>
    <t>Ｂ類</t>
    <rPh sb="1" eb="2">
      <t>ルイ</t>
    </rPh>
    <phoneticPr fontId="2"/>
  </si>
  <si>
    <t>Ｃ類</t>
    <rPh sb="1" eb="2">
      <t>ルイ</t>
    </rPh>
    <phoneticPr fontId="2"/>
  </si>
  <si>
    <t>Ｄ類</t>
    <rPh sb="1" eb="2">
      <t>ルイ</t>
    </rPh>
    <phoneticPr fontId="2"/>
  </si>
  <si>
    <t>Ｅ類</t>
    <rPh sb="1" eb="2">
      <t>ルイ</t>
    </rPh>
    <phoneticPr fontId="2"/>
  </si>
  <si>
    <t>Ｆ類</t>
    <rPh sb="1" eb="2">
      <t>ルイ</t>
    </rPh>
    <phoneticPr fontId="2"/>
  </si>
  <si>
    <t>申請床面積（㎡）</t>
    <rPh sb="0" eb="2">
      <t>シンセイ</t>
    </rPh>
    <rPh sb="2" eb="5">
      <t>ユカメンセキ</t>
    </rPh>
    <phoneticPr fontId="2"/>
  </si>
  <si>
    <t>床面積オフセット</t>
    <rPh sb="0" eb="3">
      <t>ユカメンセキ</t>
    </rPh>
    <phoneticPr fontId="2"/>
  </si>
  <si>
    <t>１号</t>
    <rPh sb="1" eb="2">
      <t>ゴウ</t>
    </rPh>
    <phoneticPr fontId="2"/>
  </si>
  <si>
    <t>２号</t>
    <rPh sb="1" eb="2">
      <t>ゴウ</t>
    </rPh>
    <phoneticPr fontId="2"/>
  </si>
  <si>
    <t>３号</t>
    <phoneticPr fontId="2"/>
  </si>
  <si>
    <t>なし</t>
  </si>
  <si>
    <t>天空率適用</t>
    <rPh sb="0" eb="2">
      <t>テンクウ</t>
    </rPh>
    <rPh sb="2" eb="3">
      <t>リツ</t>
    </rPh>
    <rPh sb="3" eb="5">
      <t>テキヨウ</t>
    </rPh>
    <phoneticPr fontId="2"/>
  </si>
  <si>
    <t>不要</t>
  </si>
  <si>
    <t>（１）</t>
    <phoneticPr fontId="2"/>
  </si>
  <si>
    <t>（２）</t>
  </si>
  <si>
    <t>（３）</t>
  </si>
  <si>
    <t>構造規定に関する変更を含む</t>
    <rPh sb="0" eb="2">
      <t>コウゾウ</t>
    </rPh>
    <rPh sb="2" eb="4">
      <t>キテイ</t>
    </rPh>
    <rPh sb="5" eb="6">
      <t>カン</t>
    </rPh>
    <rPh sb="8" eb="10">
      <t>ヘンコウ</t>
    </rPh>
    <rPh sb="11" eb="12">
      <t>フク</t>
    </rPh>
    <phoneticPr fontId="2"/>
  </si>
  <si>
    <t>（１）及び（２）に該当しない変更</t>
    <rPh sb="3" eb="4">
      <t>オヨ</t>
    </rPh>
    <rPh sb="9" eb="11">
      <t>ガイトウ</t>
    </rPh>
    <rPh sb="14" eb="16">
      <t>ヘンコウ</t>
    </rPh>
    <phoneticPr fontId="2"/>
  </si>
  <si>
    <t>該当（いずれか１つ）</t>
    <rPh sb="0" eb="2">
      <t>ガイトウ</t>
    </rPh>
    <phoneticPr fontId="2"/>
  </si>
  <si>
    <t>【３】掛率</t>
    <rPh sb="3" eb="5">
      <t>カケリツ</t>
    </rPh>
    <phoneticPr fontId="2"/>
  </si>
  <si>
    <t>【４】上限</t>
    <rPh sb="3" eb="5">
      <t>ジョウゲン</t>
    </rPh>
    <phoneticPr fontId="2"/>
  </si>
  <si>
    <t>計画変更申請の内容（軽微な変更に該当するものを除く）</t>
    <rPh sb="0" eb="2">
      <t>ケイカク</t>
    </rPh>
    <rPh sb="2" eb="4">
      <t>ヘンコウ</t>
    </rPh>
    <rPh sb="4" eb="6">
      <t>シンセイ</t>
    </rPh>
    <rPh sb="7" eb="9">
      <t>ナイヨウ</t>
    </rPh>
    <rPh sb="10" eb="12">
      <t>ケイビ</t>
    </rPh>
    <rPh sb="13" eb="15">
      <t>ヘンコウ</t>
    </rPh>
    <rPh sb="16" eb="18">
      <t>ガイトウ</t>
    </rPh>
    <rPh sb="23" eb="24">
      <t>ノゾ</t>
    </rPh>
    <phoneticPr fontId="2"/>
  </si>
  <si>
    <r>
      <t>　　　　　↑　</t>
    </r>
    <r>
      <rPr>
        <sz val="11"/>
        <color rgb="FFFF0000"/>
        <rFont val="Yu Gothic"/>
        <family val="3"/>
        <charset val="128"/>
        <scheme val="minor"/>
      </rPr>
      <t>千円未満切り捨て</t>
    </r>
    <rPh sb="7" eb="8">
      <t>セン</t>
    </rPh>
    <rPh sb="8" eb="9">
      <t>エン</t>
    </rPh>
    <rPh sb="9" eb="11">
      <t>ミマン</t>
    </rPh>
    <rPh sb="11" eb="12">
      <t>キ</t>
    </rPh>
    <rPh sb="13" eb="14">
      <t>ス</t>
    </rPh>
    <phoneticPr fontId="2"/>
  </si>
  <si>
    <r>
      <t xml:space="preserve">次の内容のみの変更
</t>
    </r>
    <r>
      <rPr>
        <sz val="11"/>
        <color theme="1"/>
        <rFont val="Yu Gothic"/>
        <family val="3"/>
        <charset val="128"/>
        <scheme val="minor"/>
      </rPr>
      <t>・建築物の配置
・敷地面積（直前の申請の5%以下の減少に限る。）
・浄化槽に関するもの（仕様の変更･汲み取りからの変更等）</t>
    </r>
    <rPh sb="0" eb="1">
      <t>ツギ</t>
    </rPh>
    <rPh sb="2" eb="4">
      <t>ナイヨウ</t>
    </rPh>
    <rPh sb="7" eb="9">
      <t>ヘンコウ</t>
    </rPh>
    <rPh sb="11" eb="14">
      <t>ケンチクブツ</t>
    </rPh>
    <rPh sb="15" eb="17">
      <t>ハイチ</t>
    </rPh>
    <rPh sb="19" eb="21">
      <t>シキチ</t>
    </rPh>
    <rPh sb="21" eb="23">
      <t>メンセキ</t>
    </rPh>
    <rPh sb="24" eb="26">
      <t>チョクゼン</t>
    </rPh>
    <rPh sb="27" eb="29">
      <t>シンセイ</t>
    </rPh>
    <rPh sb="32" eb="34">
      <t>イカ</t>
    </rPh>
    <rPh sb="35" eb="37">
      <t>ゲンショウ</t>
    </rPh>
    <rPh sb="38" eb="39">
      <t>カギ</t>
    </rPh>
    <rPh sb="44" eb="47">
      <t>ジョウカソウ</t>
    </rPh>
    <rPh sb="48" eb="49">
      <t>カン</t>
    </rPh>
    <rPh sb="54" eb="56">
      <t>シヨウ</t>
    </rPh>
    <rPh sb="57" eb="59">
      <t>ヘンコウ</t>
    </rPh>
    <rPh sb="60" eb="61">
      <t>ク</t>
    </rPh>
    <rPh sb="62" eb="63">
      <t>ト</t>
    </rPh>
    <rPh sb="67" eb="69">
      <t>ヘンコウ</t>
    </rPh>
    <rPh sb="69" eb="70">
      <t>ナド</t>
    </rPh>
    <phoneticPr fontId="2"/>
  </si>
  <si>
    <t>　（【１】+【２】）×【３】
　　と　【４】　の少ない方</t>
    <rPh sb="24" eb="25">
      <t>スク</t>
    </rPh>
    <rPh sb="27" eb="28">
      <t>ホウ</t>
    </rPh>
    <phoneticPr fontId="2"/>
  </si>
  <si>
    <t>　　0.7　　　70,000</t>
    <phoneticPr fontId="2"/>
  </si>
  <si>
    <t>　　0.5　　　20,000</t>
    <phoneticPr fontId="2"/>
  </si>
  <si>
    <t>　　0.6　　　50.000</t>
    <phoneticPr fontId="2"/>
  </si>
  <si>
    <t>　　掛率　　　上限</t>
    <rPh sb="2" eb="4">
      <t>カケリツ</t>
    </rPh>
    <rPh sb="7" eb="9">
      <t>ジョウゲン</t>
    </rPh>
    <phoneticPr fontId="2"/>
  </si>
  <si>
    <t>昇降機併願申請</t>
    <rPh sb="0" eb="3">
      <t>ショウコウキ</t>
    </rPh>
    <rPh sb="3" eb="5">
      <t>ヘイガン</t>
    </rPh>
    <rPh sb="5" eb="7">
      <t>シンセイ</t>
    </rPh>
    <phoneticPr fontId="2"/>
  </si>
  <si>
    <t>基本手数料</t>
    <rPh sb="0" eb="2">
      <t>キホン</t>
    </rPh>
    <rPh sb="2" eb="5">
      <t>テスウリョウ</t>
    </rPh>
    <phoneticPr fontId="2"/>
  </si>
  <si>
    <r>
      <t>　</t>
    </r>
    <r>
      <rPr>
        <sz val="11"/>
        <color rgb="FFFF0000"/>
        <rFont val="Yu Gothic"/>
        <family val="3"/>
        <charset val="128"/>
        <scheme val="minor"/>
      </rPr>
      <t>18,000</t>
    </r>
    <r>
      <rPr>
        <sz val="11"/>
        <color theme="1"/>
        <rFont val="Yu Gothic"/>
        <family val="2"/>
        <scheme val="minor"/>
      </rPr>
      <t>円×対象数（≒単独22,000円×0.8）</t>
    </r>
    <rPh sb="7" eb="8">
      <t>エン</t>
    </rPh>
    <rPh sb="9" eb="11">
      <t>タイショウ</t>
    </rPh>
    <rPh sb="11" eb="12">
      <t>スウ</t>
    </rPh>
    <rPh sb="14" eb="16">
      <t>タンドク</t>
    </rPh>
    <rPh sb="22" eb="23">
      <t>エン</t>
    </rPh>
    <phoneticPr fontId="2"/>
  </si>
  <si>
    <t>確認申請</t>
    <rPh sb="0" eb="2">
      <t>カクニン</t>
    </rPh>
    <rPh sb="2" eb="4">
      <t>シンセイ</t>
    </rPh>
    <phoneticPr fontId="2"/>
  </si>
  <si>
    <t>↑A類・B類</t>
    <rPh sb="2" eb="3">
      <t>ルイ</t>
    </rPh>
    <rPh sb="5" eb="6">
      <t>ルイ</t>
    </rPh>
    <phoneticPr fontId="2"/>
  </si>
  <si>
    <t>種別</t>
    <rPh sb="0" eb="2">
      <t>シュベツ</t>
    </rPh>
    <phoneticPr fontId="2"/>
  </si>
  <si>
    <t>γ</t>
    <phoneticPr fontId="2"/>
  </si>
  <si>
    <t>新築</t>
    <rPh sb="0" eb="2">
      <t>シンチク</t>
    </rPh>
    <phoneticPr fontId="2"/>
  </si>
  <si>
    <t>増築</t>
    <rPh sb="0" eb="2">
      <t>ゾウチク</t>
    </rPh>
    <phoneticPr fontId="2"/>
  </si>
  <si>
    <t>500超～1,000 以下</t>
    <rPh sb="3" eb="4">
      <t>チョウ</t>
    </rPh>
    <rPh sb="11" eb="13">
      <t>イカ</t>
    </rPh>
    <phoneticPr fontId="2"/>
  </si>
  <si>
    <t>1,000超～2,000 以下</t>
    <rPh sb="5" eb="6">
      <t>チョウ</t>
    </rPh>
    <rPh sb="13" eb="15">
      <t>イカ</t>
    </rPh>
    <phoneticPr fontId="2"/>
  </si>
  <si>
    <t>200超～　500 以下</t>
    <rPh sb="3" eb="4">
      <t>チョウ</t>
    </rPh>
    <rPh sb="10" eb="12">
      <t>イカ</t>
    </rPh>
    <phoneticPr fontId="2"/>
  </si>
  <si>
    <t>100超～　200 以下</t>
    <rPh sb="3" eb="4">
      <t>チョウ</t>
    </rPh>
    <rPh sb="10" eb="12">
      <t>イカ</t>
    </rPh>
    <phoneticPr fontId="2"/>
  </si>
  <si>
    <t>0　～　100 以下</t>
    <rPh sb="8" eb="10">
      <t>イカ</t>
    </rPh>
    <phoneticPr fontId="2"/>
  </si>
  <si>
    <t>消防同意</t>
    <rPh sb="0" eb="2">
      <t>ショウボウ</t>
    </rPh>
    <rPh sb="2" eb="4">
      <t>ドウイ</t>
    </rPh>
    <phoneticPr fontId="2"/>
  </si>
  <si>
    <t>分類オフセット</t>
    <rPh sb="0" eb="2">
      <t>ブンルイ</t>
    </rPh>
    <phoneticPr fontId="2"/>
  </si>
  <si>
    <t>工事種別調整係数</t>
    <rPh sb="0" eb="2">
      <t>コウジ</t>
    </rPh>
    <rPh sb="2" eb="4">
      <t>シュベツ</t>
    </rPh>
    <rPh sb="4" eb="6">
      <t>チョウセイ</t>
    </rPh>
    <rPh sb="6" eb="8">
      <t>ケイスウ</t>
    </rPh>
    <phoneticPr fontId="2"/>
  </si>
  <si>
    <t>複数棟調整係数</t>
    <rPh sb="0" eb="2">
      <t>フクスウ</t>
    </rPh>
    <rPh sb="2" eb="3">
      <t>トウ</t>
    </rPh>
    <rPh sb="3" eb="5">
      <t>チョウセイ</t>
    </rPh>
    <rPh sb="5" eb="7">
      <t>ケイスウ</t>
    </rPh>
    <phoneticPr fontId="2"/>
  </si>
  <si>
    <t>棟数</t>
    <rPh sb="0" eb="2">
      <t>トウスウ</t>
    </rPh>
    <phoneticPr fontId="2"/>
  </si>
  <si>
    <t>2棟目以降</t>
    <rPh sb="1" eb="2">
      <t>トウ</t>
    </rPh>
    <rPh sb="2" eb="3">
      <t>メ</t>
    </rPh>
    <rPh sb="3" eb="5">
      <t>イコウ</t>
    </rPh>
    <phoneticPr fontId="2"/>
  </si>
  <si>
    <t>ルート２以外：階数２以下かつ500㎡以下</t>
    <rPh sb="4" eb="6">
      <t>イガイ</t>
    </rPh>
    <rPh sb="7" eb="9">
      <t>カイスウ</t>
    </rPh>
    <rPh sb="10" eb="12">
      <t>イカ</t>
    </rPh>
    <rPh sb="18" eb="20">
      <t>イカ</t>
    </rPh>
    <phoneticPr fontId="2"/>
  </si>
  <si>
    <t>ルート２：500㎡超</t>
  </si>
  <si>
    <t>構造計算①</t>
    <rPh sb="0" eb="2">
      <t>コウゾウ</t>
    </rPh>
    <rPh sb="2" eb="4">
      <t>ケイサン</t>
    </rPh>
    <phoneticPr fontId="2"/>
  </si>
  <si>
    <t>ルート２以外：階数３以上又は500㎡超</t>
    <rPh sb="4" eb="6">
      <t>イガイ</t>
    </rPh>
    <rPh sb="7" eb="9">
      <t>カイスウ</t>
    </rPh>
    <rPh sb="10" eb="12">
      <t>イジョウ</t>
    </rPh>
    <rPh sb="12" eb="13">
      <t>マタ</t>
    </rPh>
    <rPh sb="18" eb="19">
      <t>チョウ</t>
    </rPh>
    <phoneticPr fontId="2"/>
  </si>
  <si>
    <t>ルート２：500㎡以下</t>
    <rPh sb="9" eb="11">
      <t>イカ</t>
    </rPh>
    <phoneticPr fontId="2"/>
  </si>
  <si>
    <t>構造計算②</t>
    <rPh sb="0" eb="2">
      <t>コウゾウ</t>
    </rPh>
    <rPh sb="2" eb="4">
      <t>ケイサン</t>
    </rPh>
    <phoneticPr fontId="2"/>
  </si>
  <si>
    <t>構造計算③</t>
    <rPh sb="0" eb="2">
      <t>コウゾウ</t>
    </rPh>
    <rPh sb="2" eb="4">
      <t>ケイサン</t>
    </rPh>
    <phoneticPr fontId="2"/>
  </si>
  <si>
    <t>構造計算④</t>
    <rPh sb="0" eb="2">
      <t>コウゾウ</t>
    </rPh>
    <rPh sb="2" eb="4">
      <t>ケイサン</t>
    </rPh>
    <phoneticPr fontId="2"/>
  </si>
  <si>
    <t>その他</t>
    <phoneticPr fontId="2"/>
  </si>
  <si>
    <t>（Ｂ）階数調整</t>
    <rPh sb="3" eb="5">
      <t>カイスウ</t>
    </rPh>
    <rPh sb="5" eb="7">
      <t>チョウセイ</t>
    </rPh>
    <phoneticPr fontId="2"/>
  </si>
  <si>
    <t>（Ｄ）工事種別調整</t>
    <rPh sb="3" eb="5">
      <t>コウジ</t>
    </rPh>
    <rPh sb="5" eb="7">
      <t>シュベツ</t>
    </rPh>
    <rPh sb="7" eb="9">
      <t>チョウセイ</t>
    </rPh>
    <phoneticPr fontId="2"/>
  </si>
  <si>
    <t>※４棟目以降は別途計算</t>
    <rPh sb="2" eb="3">
      <t>トウ</t>
    </rPh>
    <rPh sb="3" eb="4">
      <t>メ</t>
    </rPh>
    <rPh sb="4" eb="6">
      <t>イコウ</t>
    </rPh>
    <rPh sb="7" eb="9">
      <t>ベット</t>
    </rPh>
    <rPh sb="9" eb="11">
      <t>ケイサン</t>
    </rPh>
    <phoneticPr fontId="2"/>
  </si>
  <si>
    <r>
      <t>表①：確認申請書第４面より</t>
    </r>
    <r>
      <rPr>
        <b/>
        <sz val="14"/>
        <color rgb="FFFF0000"/>
        <rFont val="Yu Gothic"/>
        <family val="3"/>
        <charset val="128"/>
        <scheme val="minor"/>
      </rPr>
      <t>（変更に係る建築物のみ）</t>
    </r>
    <rPh sb="0" eb="1">
      <t>ヒョウ</t>
    </rPh>
    <rPh sb="3" eb="5">
      <t>カクニン</t>
    </rPh>
    <rPh sb="5" eb="8">
      <t>シンセイショ</t>
    </rPh>
    <rPh sb="8" eb="9">
      <t>ダイ</t>
    </rPh>
    <rPh sb="10" eb="11">
      <t>メン</t>
    </rPh>
    <phoneticPr fontId="2"/>
  </si>
  <si>
    <t>計画変更調整</t>
    <rPh sb="0" eb="2">
      <t>ケイカク</t>
    </rPh>
    <rPh sb="2" eb="4">
      <t>ヘンコウ</t>
    </rPh>
    <rPh sb="4" eb="6">
      <t>チョウセイ</t>
    </rPh>
    <phoneticPr fontId="2"/>
  </si>
  <si>
    <t>（１）構造含む</t>
    <rPh sb="3" eb="5">
      <t>コウゾウ</t>
    </rPh>
    <rPh sb="5" eb="6">
      <t>フク</t>
    </rPh>
    <phoneticPr fontId="2"/>
  </si>
  <si>
    <t>（２）小規模変更</t>
    <rPh sb="3" eb="6">
      <t>ショウキボ</t>
    </rPh>
    <rPh sb="6" eb="8">
      <t>ヘンコウ</t>
    </rPh>
    <phoneticPr fontId="2"/>
  </si>
  <si>
    <t>（３）その他</t>
    <rPh sb="5" eb="6">
      <t>タ</t>
    </rPh>
    <phoneticPr fontId="2"/>
  </si>
  <si>
    <t>内容</t>
    <rPh sb="0" eb="2">
      <t>ナイヨウ</t>
    </rPh>
    <phoneticPr fontId="2"/>
  </si>
  <si>
    <t>掛率</t>
    <rPh sb="0" eb="2">
      <t>カケリツ</t>
    </rPh>
    <phoneticPr fontId="2"/>
  </si>
  <si>
    <t>上限</t>
    <rPh sb="0" eb="2">
      <t>ジョウゲン</t>
    </rPh>
    <phoneticPr fontId="2"/>
  </si>
  <si>
    <t>【１】+【２】</t>
    <phoneticPr fontId="2"/>
  </si>
  <si>
    <t>（【１】+【２】）×【３】
と　【４】　の少ない方</t>
    <phoneticPr fontId="2"/>
  </si>
  <si>
    <t>中間検査</t>
    <rPh sb="0" eb="2">
      <t>チュウカン</t>
    </rPh>
    <rPh sb="2" eb="4">
      <t>ケンサ</t>
    </rPh>
    <phoneticPr fontId="2"/>
  </si>
  <si>
    <t>階数調整額</t>
    <rPh sb="0" eb="2">
      <t>カイスウ</t>
    </rPh>
    <rPh sb="2" eb="4">
      <t>チョウセイ</t>
    </rPh>
    <rPh sb="4" eb="5">
      <t>ガク</t>
    </rPh>
    <phoneticPr fontId="2"/>
  </si>
  <si>
    <t>特例調整基準額</t>
    <rPh sb="0" eb="2">
      <t>トクレイ</t>
    </rPh>
    <rPh sb="2" eb="4">
      <t>チョウセイ</t>
    </rPh>
    <rPh sb="4" eb="6">
      <t>キジュン</t>
    </rPh>
    <rPh sb="6" eb="7">
      <t>ガク</t>
    </rPh>
    <phoneticPr fontId="2"/>
  </si>
  <si>
    <t>手数料分類オフセット</t>
    <rPh sb="0" eb="3">
      <t>テスウリョウ</t>
    </rPh>
    <rPh sb="3" eb="5">
      <t>ブンルイ</t>
    </rPh>
    <phoneticPr fontId="2"/>
  </si>
  <si>
    <t>瑕疵保険同時検査</t>
    <rPh sb="0" eb="2">
      <t>カシ</t>
    </rPh>
    <rPh sb="2" eb="4">
      <t>ホケン</t>
    </rPh>
    <rPh sb="4" eb="6">
      <t>ドウジ</t>
    </rPh>
    <rPh sb="6" eb="8">
      <t>ケンサ</t>
    </rPh>
    <phoneticPr fontId="2"/>
  </si>
  <si>
    <t>直前申請</t>
    <rPh sb="0" eb="2">
      <t>チョクゼン</t>
    </rPh>
    <rPh sb="2" eb="4">
      <t>シンセイ</t>
    </rPh>
    <phoneticPr fontId="2"/>
  </si>
  <si>
    <t>（Ｄ）複数棟調整</t>
    <rPh sb="3" eb="5">
      <t>フクスウ</t>
    </rPh>
    <rPh sb="5" eb="6">
      <t>トウ</t>
    </rPh>
    <rPh sb="6" eb="8">
      <t>チョウセイ</t>
    </rPh>
    <phoneticPr fontId="2"/>
  </si>
  <si>
    <t>（Ｅ）他機関物件調整</t>
    <rPh sb="3" eb="4">
      <t>タ</t>
    </rPh>
    <rPh sb="4" eb="6">
      <t>キカン</t>
    </rPh>
    <rPh sb="6" eb="8">
      <t>ブッケン</t>
    </rPh>
    <rPh sb="8" eb="10">
      <t>チョウセイ</t>
    </rPh>
    <phoneticPr fontId="2"/>
  </si>
  <si>
    <t>（Ｆ）瑕疵保険調整</t>
    <rPh sb="3" eb="5">
      <t>カシ</t>
    </rPh>
    <rPh sb="5" eb="7">
      <t>ホケン</t>
    </rPh>
    <rPh sb="7" eb="9">
      <t>チョウセイ</t>
    </rPh>
    <phoneticPr fontId="2"/>
  </si>
  <si>
    <t>★直前の確認済証又は中間検査合格証の交付を当センター以外で受けているものについては、
　「確認申請」シートでの算定となります。</t>
    <rPh sb="1" eb="3">
      <t>チョクゼン</t>
    </rPh>
    <rPh sb="4" eb="6">
      <t>カクニン</t>
    </rPh>
    <rPh sb="6" eb="7">
      <t>ズミ</t>
    </rPh>
    <rPh sb="7" eb="8">
      <t>ショウ</t>
    </rPh>
    <rPh sb="8" eb="9">
      <t>マタ</t>
    </rPh>
    <rPh sb="10" eb="12">
      <t>チュウカン</t>
    </rPh>
    <rPh sb="12" eb="14">
      <t>ケンサ</t>
    </rPh>
    <rPh sb="14" eb="16">
      <t>ゴウカク</t>
    </rPh>
    <rPh sb="16" eb="17">
      <t>ショウ</t>
    </rPh>
    <rPh sb="18" eb="20">
      <t>コウフ</t>
    </rPh>
    <rPh sb="21" eb="22">
      <t>トウ</t>
    </rPh>
    <rPh sb="26" eb="28">
      <t>イガイ</t>
    </rPh>
    <rPh sb="29" eb="30">
      <t>ウ</t>
    </rPh>
    <rPh sb="45" eb="47">
      <t>カクニン</t>
    </rPh>
    <rPh sb="47" eb="49">
      <t>シンセイ</t>
    </rPh>
    <rPh sb="55" eb="57">
      <t>サンテイ</t>
    </rPh>
    <phoneticPr fontId="2"/>
  </si>
  <si>
    <r>
      <t>表①：確認申請書第４面より</t>
    </r>
    <r>
      <rPr>
        <b/>
        <sz val="14"/>
        <color rgb="FFFF0000"/>
        <rFont val="Yu Gothic"/>
        <family val="3"/>
        <charset val="128"/>
        <scheme val="minor"/>
      </rPr>
      <t>（検査対象建築物のみ）</t>
    </r>
    <rPh sb="0" eb="1">
      <t>ヒョウ</t>
    </rPh>
    <rPh sb="3" eb="5">
      <t>カクニン</t>
    </rPh>
    <rPh sb="5" eb="8">
      <t>シンセイショ</t>
    </rPh>
    <rPh sb="8" eb="9">
      <t>ダイ</t>
    </rPh>
    <rPh sb="10" eb="11">
      <t>メン</t>
    </rPh>
    <rPh sb="14" eb="16">
      <t>ケンサ</t>
    </rPh>
    <rPh sb="16" eb="18">
      <t>タイショウ</t>
    </rPh>
    <rPh sb="18" eb="21">
      <t>ケンチクブツ</t>
    </rPh>
    <phoneticPr fontId="2"/>
  </si>
  <si>
    <t>瑕疵保険調整額</t>
    <rPh sb="0" eb="2">
      <t>カシ</t>
    </rPh>
    <rPh sb="2" eb="4">
      <t>ホケン</t>
    </rPh>
    <rPh sb="4" eb="6">
      <t>チョウセイ</t>
    </rPh>
    <rPh sb="6" eb="7">
      <t>ガク</t>
    </rPh>
    <phoneticPr fontId="2"/>
  </si>
  <si>
    <r>
      <t>　</t>
    </r>
    <r>
      <rPr>
        <sz val="11"/>
        <color rgb="FFFF0000"/>
        <rFont val="Yu Gothic"/>
        <family val="3"/>
        <charset val="128"/>
        <scheme val="minor"/>
      </rPr>
      <t>30,000</t>
    </r>
    <r>
      <rPr>
        <sz val="11"/>
        <color theme="1"/>
        <rFont val="Yu Gothic"/>
        <family val="2"/>
        <scheme val="minor"/>
      </rPr>
      <t>円×対象数</t>
    </r>
    <rPh sb="7" eb="8">
      <t>エン</t>
    </rPh>
    <rPh sb="9" eb="11">
      <t>タイショウ</t>
    </rPh>
    <rPh sb="11" eb="12">
      <t>スウ</t>
    </rPh>
    <phoneticPr fontId="2"/>
  </si>
  <si>
    <r>
      <t>　</t>
    </r>
    <r>
      <rPr>
        <sz val="11"/>
        <color rgb="FFFF0000"/>
        <rFont val="Yu Gothic"/>
        <family val="3"/>
        <charset val="128"/>
        <scheme val="minor"/>
      </rPr>
      <t>50,000</t>
    </r>
    <r>
      <rPr>
        <sz val="11"/>
        <color theme="1"/>
        <rFont val="Yu Gothic"/>
        <family val="2"/>
        <scheme val="minor"/>
      </rPr>
      <t>円×対象数</t>
    </r>
    <rPh sb="7" eb="8">
      <t>エン</t>
    </rPh>
    <rPh sb="9" eb="11">
      <t>タイショウ</t>
    </rPh>
    <rPh sb="11" eb="12">
      <t>スウ</t>
    </rPh>
    <phoneticPr fontId="2"/>
  </si>
  <si>
    <r>
      <t>　</t>
    </r>
    <r>
      <rPr>
        <sz val="11"/>
        <color rgb="FFFF0000"/>
        <rFont val="Yu Gothic"/>
        <family val="3"/>
        <charset val="128"/>
        <scheme val="minor"/>
      </rPr>
      <t>150,000</t>
    </r>
    <r>
      <rPr>
        <sz val="11"/>
        <color theme="1"/>
        <rFont val="Yu Gothic"/>
        <family val="2"/>
        <scheme val="minor"/>
      </rPr>
      <t>円×対象数</t>
    </r>
    <rPh sb="8" eb="9">
      <t>エン</t>
    </rPh>
    <rPh sb="10" eb="12">
      <t>タイショウ</t>
    </rPh>
    <rPh sb="12" eb="13">
      <t>スウ</t>
    </rPh>
    <phoneticPr fontId="2"/>
  </si>
  <si>
    <r>
      <t>　</t>
    </r>
    <r>
      <rPr>
        <sz val="11"/>
        <color rgb="FFFF0000"/>
        <rFont val="Yu Gothic"/>
        <family val="3"/>
        <charset val="128"/>
        <scheme val="minor"/>
      </rPr>
      <t>180,000</t>
    </r>
    <r>
      <rPr>
        <sz val="11"/>
        <color theme="1"/>
        <rFont val="Yu Gothic"/>
        <family val="2"/>
        <scheme val="minor"/>
      </rPr>
      <t>円×対象数</t>
    </r>
    <rPh sb="8" eb="9">
      <t>エン</t>
    </rPh>
    <rPh sb="10" eb="12">
      <t>タイショウ</t>
    </rPh>
    <rPh sb="12" eb="13">
      <t>スウ</t>
    </rPh>
    <phoneticPr fontId="2"/>
  </si>
  <si>
    <r>
      <t>表②：各種加算</t>
    </r>
    <r>
      <rPr>
        <b/>
        <sz val="14"/>
        <color rgb="FFFF0000"/>
        <rFont val="Yu Gothic"/>
        <family val="3"/>
        <charset val="128"/>
        <scheme val="minor"/>
      </rPr>
      <t>（計画変更申請において再度審査等が必要となるもののみ）</t>
    </r>
    <rPh sb="0" eb="1">
      <t>ヒョウ</t>
    </rPh>
    <rPh sb="3" eb="5">
      <t>カクシュ</t>
    </rPh>
    <rPh sb="5" eb="7">
      <t>カサン</t>
    </rPh>
    <phoneticPr fontId="2"/>
  </si>
  <si>
    <r>
      <t>表③：</t>
    </r>
    <r>
      <rPr>
        <b/>
        <sz val="14"/>
        <color rgb="FFFF0000"/>
        <rFont val="Yu Gothic"/>
        <family val="3"/>
        <charset val="128"/>
        <scheme val="minor"/>
      </rPr>
      <t>変更内容による掛率等</t>
    </r>
    <rPh sb="0" eb="1">
      <t>ヒョウ</t>
    </rPh>
    <rPh sb="3" eb="5">
      <t>ヘンコウ</t>
    </rPh>
    <rPh sb="5" eb="7">
      <t>ナイヨウ</t>
    </rPh>
    <rPh sb="10" eb="12">
      <t>カケリツ</t>
    </rPh>
    <rPh sb="12" eb="13">
      <t>ナド</t>
    </rPh>
    <phoneticPr fontId="2"/>
  </si>
  <si>
    <t>同時検査</t>
    <rPh sb="0" eb="2">
      <t>ドウジ</t>
    </rPh>
    <rPh sb="2" eb="4">
      <t>ケンサ</t>
    </rPh>
    <phoneticPr fontId="2"/>
  </si>
  <si>
    <t>なし</t>
    <phoneticPr fontId="2"/>
  </si>
  <si>
    <t>あり</t>
    <phoneticPr fontId="2"/>
  </si>
  <si>
    <t>他機関調整係数</t>
    <rPh sb="0" eb="1">
      <t>タ</t>
    </rPh>
    <rPh sb="1" eb="3">
      <t>キカン</t>
    </rPh>
    <rPh sb="3" eb="5">
      <t>チョウセイ</t>
    </rPh>
    <rPh sb="5" eb="7">
      <t>ケイスウ</t>
    </rPh>
    <phoneticPr fontId="2"/>
  </si>
  <si>
    <t>直前手続</t>
    <rPh sb="0" eb="2">
      <t>チョクゼン</t>
    </rPh>
    <rPh sb="2" eb="4">
      <t>テツヅ</t>
    </rPh>
    <phoneticPr fontId="2"/>
  </si>
  <si>
    <t>他機関</t>
    <rPh sb="0" eb="1">
      <t>タ</t>
    </rPh>
    <rPh sb="1" eb="3">
      <t>キカン</t>
    </rPh>
    <phoneticPr fontId="2"/>
  </si>
  <si>
    <t>当センター</t>
    <rPh sb="0" eb="1">
      <t>トウ</t>
    </rPh>
    <phoneticPr fontId="2"/>
  </si>
  <si>
    <t>完了検査</t>
    <rPh sb="0" eb="2">
      <t>カンリョウ</t>
    </rPh>
    <rPh sb="2" eb="4">
      <t>ケンサ</t>
    </rPh>
    <phoneticPr fontId="2"/>
  </si>
  <si>
    <t>（Ｄ）中間検査調整</t>
    <rPh sb="3" eb="5">
      <t>チュウカン</t>
    </rPh>
    <rPh sb="5" eb="7">
      <t>ケンサ</t>
    </rPh>
    <rPh sb="7" eb="9">
      <t>チョウセイ</t>
    </rPh>
    <phoneticPr fontId="2"/>
  </si>
  <si>
    <t>（Ｆ）他機関物件調整</t>
    <rPh sb="3" eb="4">
      <t>タ</t>
    </rPh>
    <rPh sb="4" eb="6">
      <t>キカン</t>
    </rPh>
    <rPh sb="6" eb="8">
      <t>ブッケン</t>
    </rPh>
    <rPh sb="8" eb="10">
      <t>チョウセイ</t>
    </rPh>
    <phoneticPr fontId="2"/>
  </si>
  <si>
    <t>中間検査調整額</t>
    <rPh sb="0" eb="2">
      <t>チュウカン</t>
    </rPh>
    <rPh sb="2" eb="4">
      <t>ケンサ</t>
    </rPh>
    <rPh sb="4" eb="6">
      <t>チョウセイ</t>
    </rPh>
    <rPh sb="6" eb="7">
      <t>ガク</t>
    </rPh>
    <phoneticPr fontId="2"/>
  </si>
  <si>
    <t>済</t>
    <rPh sb="0" eb="1">
      <t>スミ</t>
    </rPh>
    <phoneticPr fontId="2"/>
  </si>
  <si>
    <t>対象外</t>
    <rPh sb="0" eb="2">
      <t>タイショウ</t>
    </rPh>
    <rPh sb="2" eb="3">
      <t>ガイ</t>
    </rPh>
    <phoneticPr fontId="2"/>
  </si>
  <si>
    <t>用途</t>
    <rPh sb="0" eb="2">
      <t>ヨウト</t>
    </rPh>
    <phoneticPr fontId="2"/>
  </si>
  <si>
    <t>階数調整</t>
    <rPh sb="0" eb="2">
      <t>カイスウ</t>
    </rPh>
    <rPh sb="2" eb="4">
      <t>チョウセイ</t>
    </rPh>
    <phoneticPr fontId="2"/>
  </si>
  <si>
    <t>改定履歴</t>
    <rPh sb="0" eb="2">
      <t>カイテイ</t>
    </rPh>
    <rPh sb="2" eb="4">
      <t>リレキ</t>
    </rPh>
    <phoneticPr fontId="2"/>
  </si>
  <si>
    <t>バージョン</t>
    <phoneticPr fontId="2"/>
  </si>
  <si>
    <t>日付</t>
    <rPh sb="0" eb="2">
      <t>ヒヅケ</t>
    </rPh>
    <phoneticPr fontId="2"/>
  </si>
  <si>
    <t>Ver.1</t>
    <phoneticPr fontId="2"/>
  </si>
  <si>
    <t>課題</t>
    <rPh sb="0" eb="2">
      <t>カダイ</t>
    </rPh>
    <phoneticPr fontId="2"/>
  </si>
  <si>
    <t>・240711案（確認Ver.5、中間Ver.4、完了Ver.5）を元に新規作成
・中間検査、完了検査において、検討時には①基本、②防避分、③構造分（中間）特例差額分（完了）と分類して、これらに階数調整係数や特例調整係数を考慮した金額の組合せ（積み上げ）にて手数料を算出していたが、算定ツールにおいては、①+②+③を基本手数料とし、階数調整と特例調整については、検討時の計算結果を別表にて金額を直接設定することで個別調整がしやすい構成とした。
（Ex.階数調整：①+②に階数調整係数を掛けて金額算出
　　⇒上記金額を別表にて直接設定し、階数３以上の場合に加算）</t>
    <rPh sb="7" eb="8">
      <t>アン</t>
    </rPh>
    <rPh sb="9" eb="11">
      <t>カクニン</t>
    </rPh>
    <rPh sb="17" eb="19">
      <t>チュウカン</t>
    </rPh>
    <rPh sb="25" eb="27">
      <t>カンリョウ</t>
    </rPh>
    <rPh sb="34" eb="35">
      <t>モト</t>
    </rPh>
    <rPh sb="36" eb="38">
      <t>シンキ</t>
    </rPh>
    <rPh sb="38" eb="40">
      <t>サクセイ</t>
    </rPh>
    <rPh sb="42" eb="44">
      <t>チュウカン</t>
    </rPh>
    <rPh sb="44" eb="46">
      <t>ケンサ</t>
    </rPh>
    <rPh sb="47" eb="49">
      <t>カンリョウ</t>
    </rPh>
    <rPh sb="49" eb="51">
      <t>ケンサ</t>
    </rPh>
    <rPh sb="56" eb="58">
      <t>ケントウ</t>
    </rPh>
    <rPh sb="58" eb="59">
      <t>ジ</t>
    </rPh>
    <rPh sb="62" eb="64">
      <t>キホン</t>
    </rPh>
    <rPh sb="66" eb="67">
      <t>ボウ</t>
    </rPh>
    <rPh sb="67" eb="68">
      <t>ヒ</t>
    </rPh>
    <rPh sb="68" eb="69">
      <t>ブン</t>
    </rPh>
    <rPh sb="71" eb="73">
      <t>コウゾウ</t>
    </rPh>
    <rPh sb="73" eb="74">
      <t>ブン</t>
    </rPh>
    <rPh sb="75" eb="77">
      <t>チュウカン</t>
    </rPh>
    <rPh sb="78" eb="80">
      <t>トクレイ</t>
    </rPh>
    <rPh sb="80" eb="82">
      <t>サガク</t>
    </rPh>
    <rPh sb="82" eb="83">
      <t>ブン</t>
    </rPh>
    <rPh sb="84" eb="86">
      <t>カンリョウ</t>
    </rPh>
    <rPh sb="88" eb="90">
      <t>ブンルイ</t>
    </rPh>
    <rPh sb="97" eb="99">
      <t>カイスウ</t>
    </rPh>
    <rPh sb="99" eb="101">
      <t>チョウセイ</t>
    </rPh>
    <rPh sb="101" eb="103">
      <t>ケイスウ</t>
    </rPh>
    <rPh sb="104" eb="106">
      <t>トクレイ</t>
    </rPh>
    <rPh sb="106" eb="108">
      <t>チョウセイ</t>
    </rPh>
    <rPh sb="108" eb="110">
      <t>ケイスウ</t>
    </rPh>
    <rPh sb="111" eb="113">
      <t>コウリョ</t>
    </rPh>
    <rPh sb="115" eb="117">
      <t>キンガク</t>
    </rPh>
    <rPh sb="118" eb="120">
      <t>クミアワ</t>
    </rPh>
    <rPh sb="122" eb="123">
      <t>ツ</t>
    </rPh>
    <rPh sb="124" eb="125">
      <t>ア</t>
    </rPh>
    <rPh sb="129" eb="132">
      <t>テスウリョウ</t>
    </rPh>
    <rPh sb="133" eb="135">
      <t>サンシュツ</t>
    </rPh>
    <rPh sb="141" eb="143">
      <t>サンテイ</t>
    </rPh>
    <rPh sb="158" eb="160">
      <t>キホン</t>
    </rPh>
    <rPh sb="160" eb="163">
      <t>テスウリョウ</t>
    </rPh>
    <rPh sb="166" eb="168">
      <t>カイスウ</t>
    </rPh>
    <rPh sb="168" eb="170">
      <t>チョウセイ</t>
    </rPh>
    <rPh sb="171" eb="173">
      <t>トクレイ</t>
    </rPh>
    <rPh sb="173" eb="175">
      <t>チョウセイ</t>
    </rPh>
    <rPh sb="181" eb="183">
      <t>ケントウ</t>
    </rPh>
    <rPh sb="183" eb="184">
      <t>ジ</t>
    </rPh>
    <rPh sb="185" eb="187">
      <t>ケイサン</t>
    </rPh>
    <rPh sb="187" eb="189">
      <t>ケッカ</t>
    </rPh>
    <rPh sb="190" eb="191">
      <t>ベツ</t>
    </rPh>
    <rPh sb="191" eb="192">
      <t>ヒョウ</t>
    </rPh>
    <rPh sb="194" eb="196">
      <t>キンガク</t>
    </rPh>
    <rPh sb="197" eb="199">
      <t>チョクセツ</t>
    </rPh>
    <rPh sb="199" eb="201">
      <t>セッテイ</t>
    </rPh>
    <rPh sb="206" eb="208">
      <t>コベツ</t>
    </rPh>
    <rPh sb="208" eb="210">
      <t>チョウセイ</t>
    </rPh>
    <rPh sb="215" eb="217">
      <t>コウセイ</t>
    </rPh>
    <rPh sb="226" eb="228">
      <t>カイスウ</t>
    </rPh>
    <rPh sb="228" eb="230">
      <t>チョウセイ</t>
    </rPh>
    <rPh sb="235" eb="237">
      <t>カイスウ</t>
    </rPh>
    <rPh sb="237" eb="239">
      <t>チョウセイ</t>
    </rPh>
    <rPh sb="239" eb="241">
      <t>ケイスウ</t>
    </rPh>
    <rPh sb="242" eb="243">
      <t>カ</t>
    </rPh>
    <rPh sb="245" eb="247">
      <t>キンガク</t>
    </rPh>
    <rPh sb="247" eb="249">
      <t>サンシュツ</t>
    </rPh>
    <rPh sb="253" eb="255">
      <t>ジョウキ</t>
    </rPh>
    <rPh sb="255" eb="257">
      <t>キンガク</t>
    </rPh>
    <rPh sb="258" eb="259">
      <t>ベツ</t>
    </rPh>
    <rPh sb="259" eb="260">
      <t>ヒョウ</t>
    </rPh>
    <rPh sb="262" eb="264">
      <t>チョクセツ</t>
    </rPh>
    <rPh sb="264" eb="266">
      <t>セッテイ</t>
    </rPh>
    <rPh sb="274" eb="276">
      <t>バアイ</t>
    </rPh>
    <rPh sb="277" eb="279">
      <t>カサン</t>
    </rPh>
    <phoneticPr fontId="2"/>
  </si>
  <si>
    <t>・用途分類の見直し以外に手数料を変更する主だった理由がないもの（主に現行の５類と６類）において算定方法による手数料の差異が生じている。
・完了検査の階数３以上において、200㎡超の金額がB類とC類で逆転している。</t>
    <rPh sb="1" eb="3">
      <t>ヨウト</t>
    </rPh>
    <rPh sb="3" eb="5">
      <t>ブンルイ</t>
    </rPh>
    <rPh sb="6" eb="8">
      <t>ミナオ</t>
    </rPh>
    <rPh sb="9" eb="11">
      <t>イガイ</t>
    </rPh>
    <rPh sb="12" eb="15">
      <t>テスウリョウ</t>
    </rPh>
    <rPh sb="16" eb="18">
      <t>ヘンコウ</t>
    </rPh>
    <rPh sb="20" eb="21">
      <t>オモ</t>
    </rPh>
    <rPh sb="24" eb="26">
      <t>リユウ</t>
    </rPh>
    <rPh sb="32" eb="33">
      <t>オモ</t>
    </rPh>
    <rPh sb="34" eb="36">
      <t>ゲンコウ</t>
    </rPh>
    <rPh sb="38" eb="39">
      <t>ルイ</t>
    </rPh>
    <rPh sb="41" eb="42">
      <t>ルイ</t>
    </rPh>
    <rPh sb="47" eb="49">
      <t>サンテイ</t>
    </rPh>
    <rPh sb="49" eb="51">
      <t>ホウホウ</t>
    </rPh>
    <rPh sb="54" eb="57">
      <t>テスウリョウ</t>
    </rPh>
    <rPh sb="58" eb="60">
      <t>サイ</t>
    </rPh>
    <rPh sb="61" eb="62">
      <t>ショウ</t>
    </rPh>
    <rPh sb="69" eb="71">
      <t>カンリョウ</t>
    </rPh>
    <rPh sb="71" eb="73">
      <t>ケンサ</t>
    </rPh>
    <rPh sb="74" eb="76">
      <t>カイスウ</t>
    </rPh>
    <rPh sb="77" eb="79">
      <t>イジョウ</t>
    </rPh>
    <rPh sb="88" eb="89">
      <t>チョウ</t>
    </rPh>
    <rPh sb="90" eb="92">
      <t>キンガク</t>
    </rPh>
    <rPh sb="94" eb="95">
      <t>ルイ</t>
    </rPh>
    <rPh sb="97" eb="98">
      <t>ルイ</t>
    </rPh>
    <rPh sb="99" eb="101">
      <t>ギャクテン</t>
    </rPh>
    <phoneticPr fontId="2"/>
  </si>
  <si>
    <t>　特例調整基準額　×　α</t>
    <rPh sb="1" eb="3">
      <t>トクレイ</t>
    </rPh>
    <rPh sb="3" eb="5">
      <t>チョウセイ</t>
    </rPh>
    <rPh sb="5" eb="7">
      <t>キジュン</t>
    </rPh>
    <rPh sb="7" eb="8">
      <t>ガク</t>
    </rPh>
    <phoneticPr fontId="2"/>
  </si>
  <si>
    <t>｛（Ａ）～（Ｃ）の合計｝×　β</t>
    <rPh sb="9" eb="11">
      <t>ゴウケイ</t>
    </rPh>
    <phoneticPr fontId="2"/>
  </si>
  <si>
    <t>｛（Ａ）～（Ｄ）の合計｝×　γ</t>
    <rPh sb="9" eb="11">
      <t>ゴウケイ</t>
    </rPh>
    <phoneticPr fontId="2"/>
  </si>
  <si>
    <t>　※各項目において千円未満切り捨て</t>
    <rPh sb="2" eb="5">
      <t>カクコウモク</t>
    </rPh>
    <rPh sb="9" eb="10">
      <t>セン</t>
    </rPh>
    <rPh sb="10" eb="11">
      <t>エン</t>
    </rPh>
    <rPh sb="11" eb="13">
      <t>ミマン</t>
    </rPh>
    <rPh sb="13" eb="14">
      <t>キ</t>
    </rPh>
    <rPh sb="15" eb="16">
      <t>ス</t>
    </rPh>
    <phoneticPr fontId="2"/>
  </si>
  <si>
    <t>特例調整係数　α</t>
    <rPh sb="0" eb="2">
      <t>トクレイ</t>
    </rPh>
    <rPh sb="2" eb="4">
      <t>チョウセイ</t>
    </rPh>
    <rPh sb="4" eb="6">
      <t>ケイスウ</t>
    </rPh>
    <phoneticPr fontId="2"/>
  </si>
  <si>
    <t>工事種別調整係数　β</t>
    <rPh sb="0" eb="2">
      <t>コウジ</t>
    </rPh>
    <rPh sb="2" eb="4">
      <t>シュベツ</t>
    </rPh>
    <rPh sb="4" eb="6">
      <t>チョウセイ</t>
    </rPh>
    <rPh sb="6" eb="8">
      <t>ケイスウ</t>
    </rPh>
    <phoneticPr fontId="2"/>
  </si>
  <si>
    <t>複数棟調整係数　γ</t>
    <rPh sb="0" eb="2">
      <t>フクスウ</t>
    </rPh>
    <rPh sb="2" eb="3">
      <t>トウ</t>
    </rPh>
    <rPh sb="3" eb="5">
      <t>チョウセイ</t>
    </rPh>
    <rPh sb="5" eb="7">
      <t>ケイスウ</t>
    </rPh>
    <phoneticPr fontId="2"/>
  </si>
  <si>
    <t>複数棟調整係数　β</t>
    <rPh sb="0" eb="2">
      <t>フクスウ</t>
    </rPh>
    <rPh sb="2" eb="3">
      <t>トウ</t>
    </rPh>
    <rPh sb="3" eb="5">
      <t>チョウセイ</t>
    </rPh>
    <rPh sb="5" eb="7">
      <t>ケイスウ</t>
    </rPh>
    <phoneticPr fontId="2"/>
  </si>
  <si>
    <t>他機関調整係数　γ</t>
    <rPh sb="0" eb="1">
      <t>タ</t>
    </rPh>
    <rPh sb="1" eb="3">
      <t>キカン</t>
    </rPh>
    <rPh sb="3" eb="5">
      <t>チョウセイ</t>
    </rPh>
    <rPh sb="5" eb="7">
      <t>ケイスウ</t>
    </rPh>
    <phoneticPr fontId="2"/>
  </si>
  <si>
    <t>β</t>
    <phoneticPr fontId="2"/>
  </si>
  <si>
    <t>γ</t>
    <phoneticPr fontId="2"/>
  </si>
  <si>
    <t>　階数３以上の場合に調整額加算</t>
    <rPh sb="1" eb="3">
      <t>カイスウ</t>
    </rPh>
    <rPh sb="4" eb="6">
      <t>イジョウ</t>
    </rPh>
    <rPh sb="7" eb="9">
      <t>バアイ</t>
    </rPh>
    <rPh sb="10" eb="12">
      <t>チョウセイ</t>
    </rPh>
    <rPh sb="12" eb="13">
      <t>ガク</t>
    </rPh>
    <rPh sb="13" eb="15">
      <t>カサン</t>
    </rPh>
    <phoneticPr fontId="2"/>
  </si>
  <si>
    <t>　同時検査の場合に調整額減算</t>
    <rPh sb="1" eb="3">
      <t>ドウジ</t>
    </rPh>
    <rPh sb="3" eb="5">
      <t>ケンサ</t>
    </rPh>
    <rPh sb="6" eb="8">
      <t>バアイ</t>
    </rPh>
    <rPh sb="9" eb="11">
      <t>チョウセイ</t>
    </rPh>
    <rPh sb="11" eb="12">
      <t>ガク</t>
    </rPh>
    <rPh sb="12" eb="14">
      <t>ゲンサン</t>
    </rPh>
    <phoneticPr fontId="2"/>
  </si>
  <si>
    <t>α</t>
    <phoneticPr fontId="2"/>
  </si>
  <si>
    <t>　中間済みの場合に調整額減算</t>
    <rPh sb="1" eb="3">
      <t>チュウカン</t>
    </rPh>
    <rPh sb="3" eb="4">
      <t>ズ</t>
    </rPh>
    <rPh sb="6" eb="8">
      <t>バアイ</t>
    </rPh>
    <rPh sb="9" eb="11">
      <t>チョウセイ</t>
    </rPh>
    <rPh sb="11" eb="12">
      <t>ガク</t>
    </rPh>
    <rPh sb="12" eb="14">
      <t>ゲンサン</t>
    </rPh>
    <phoneticPr fontId="2"/>
  </si>
  <si>
    <t>｛（Ａ）～（Ｄ）の合計｝×　β</t>
    <rPh sb="9" eb="11">
      <t>ゴウケイ</t>
    </rPh>
    <phoneticPr fontId="2"/>
  </si>
  <si>
    <t>｛（Ａ）～（Ｅ）の合計｝×　γ</t>
    <rPh sb="9" eb="11">
      <t>ゴウケイ</t>
    </rPh>
    <phoneticPr fontId="2"/>
  </si>
  <si>
    <t>Ver.2</t>
  </si>
  <si>
    <t>構造計算</t>
    <rPh sb="0" eb="2">
      <t>コウゾウ</t>
    </rPh>
    <rPh sb="2" eb="4">
      <t>ケイサン</t>
    </rPh>
    <phoneticPr fontId="2"/>
  </si>
  <si>
    <t>天空率適用数</t>
    <rPh sb="0" eb="2">
      <t>テンクウ</t>
    </rPh>
    <rPh sb="2" eb="3">
      <t>リツ</t>
    </rPh>
    <rPh sb="3" eb="5">
      <t>テキヨウ</t>
    </rPh>
    <rPh sb="5" eb="6">
      <t>スウ</t>
    </rPh>
    <phoneticPr fontId="2"/>
  </si>
  <si>
    <t>・確認申請において、中間検査･完了検査と同様に階数調整と特例調整については、検討時の計算結果を別表にて金額を直接設定した。
・「一括算定表」を追加
・完了検査に”省エネ適判”、”昇降機併願”を追加</t>
    <rPh sb="1" eb="3">
      <t>カクニン</t>
    </rPh>
    <rPh sb="3" eb="5">
      <t>シンセイ</t>
    </rPh>
    <rPh sb="10" eb="12">
      <t>チュウカン</t>
    </rPh>
    <rPh sb="12" eb="14">
      <t>ケンサ</t>
    </rPh>
    <rPh sb="15" eb="17">
      <t>カンリョウ</t>
    </rPh>
    <rPh sb="17" eb="19">
      <t>ケンサ</t>
    </rPh>
    <rPh sb="20" eb="22">
      <t>ドウヨウ</t>
    </rPh>
    <rPh sb="64" eb="66">
      <t>イッカツ</t>
    </rPh>
    <rPh sb="66" eb="68">
      <t>サンテイ</t>
    </rPh>
    <rPh sb="68" eb="69">
      <t>ヒョウ</t>
    </rPh>
    <rPh sb="71" eb="73">
      <t>ツイカ</t>
    </rPh>
    <rPh sb="75" eb="77">
      <t>カンリョウ</t>
    </rPh>
    <rPh sb="77" eb="79">
      <t>ケンサ</t>
    </rPh>
    <rPh sb="81" eb="82">
      <t>ショウ</t>
    </rPh>
    <rPh sb="84" eb="86">
      <t>テキハン</t>
    </rPh>
    <rPh sb="89" eb="92">
      <t>ショウコウキ</t>
    </rPh>
    <rPh sb="92" eb="94">
      <t>ヘイガン</t>
    </rPh>
    <rPh sb="96" eb="98">
      <t>ツイカ</t>
    </rPh>
    <phoneticPr fontId="2"/>
  </si>
  <si>
    <t>構造計算（ルート１同等）</t>
    <rPh sb="0" eb="2">
      <t>コウゾウ</t>
    </rPh>
    <rPh sb="2" eb="4">
      <t>ケイサン</t>
    </rPh>
    <rPh sb="9" eb="11">
      <t>ドウトウ</t>
    </rPh>
    <phoneticPr fontId="2"/>
  </si>
  <si>
    <t>昇降機併願数</t>
    <rPh sb="0" eb="3">
      <t>ショウコウキ</t>
    </rPh>
    <rPh sb="3" eb="5">
      <t>ヘイガン</t>
    </rPh>
    <rPh sb="5" eb="6">
      <t>スウ</t>
    </rPh>
    <phoneticPr fontId="2"/>
  </si>
  <si>
    <t>基本</t>
    <rPh sb="0" eb="2">
      <t>キホン</t>
    </rPh>
    <phoneticPr fontId="2"/>
  </si>
  <si>
    <t>特例調整</t>
    <rPh sb="0" eb="2">
      <t>トクレイ</t>
    </rPh>
    <rPh sb="2" eb="4">
      <t>チョウセイ</t>
    </rPh>
    <phoneticPr fontId="2"/>
  </si>
  <si>
    <t>種別調整</t>
    <rPh sb="0" eb="2">
      <t>シュベツ</t>
    </rPh>
    <rPh sb="2" eb="4">
      <t>チョウセイ</t>
    </rPh>
    <phoneticPr fontId="2"/>
  </si>
  <si>
    <t>天空率</t>
    <rPh sb="0" eb="2">
      <t>テンクウ</t>
    </rPh>
    <rPh sb="2" eb="3">
      <t>リツ</t>
    </rPh>
    <phoneticPr fontId="2"/>
  </si>
  <si>
    <t>昇降機</t>
    <rPh sb="0" eb="3">
      <t>ショウコウキ</t>
    </rPh>
    <phoneticPr fontId="2"/>
  </si>
  <si>
    <t>瑕疵保険</t>
    <rPh sb="0" eb="2">
      <t>カシ</t>
    </rPh>
    <rPh sb="2" eb="4">
      <t>ホケン</t>
    </rPh>
    <phoneticPr fontId="2"/>
  </si>
  <si>
    <t>中間有無</t>
    <rPh sb="0" eb="2">
      <t>チュウカン</t>
    </rPh>
    <rPh sb="2" eb="4">
      <t>ウム</t>
    </rPh>
    <phoneticPr fontId="2"/>
  </si>
  <si>
    <t>分類OS</t>
    <rPh sb="0" eb="2">
      <t>ブンルイ</t>
    </rPh>
    <phoneticPr fontId="2"/>
  </si>
  <si>
    <t>床面積OS</t>
    <rPh sb="0" eb="3">
      <t>ユカメンセキ</t>
    </rPh>
    <phoneticPr fontId="2"/>
  </si>
  <si>
    <t>　の欄をすべて入力すると手数料が表示されます。</t>
    <rPh sb="2" eb="3">
      <t>ラン</t>
    </rPh>
    <rPh sb="7" eb="9">
      <t>ニュウリョク</t>
    </rPh>
    <rPh sb="12" eb="15">
      <t>テスウリョウ</t>
    </rPh>
    <rPh sb="16" eb="18">
      <t>ヒョウジ</t>
    </rPh>
    <phoneticPr fontId="2"/>
  </si>
  <si>
    <t>δ</t>
    <phoneticPr fontId="2"/>
  </si>
  <si>
    <t>省エネ調整係数</t>
    <rPh sb="0" eb="1">
      <t>ショウ</t>
    </rPh>
    <rPh sb="3" eb="5">
      <t>チョウセイ</t>
    </rPh>
    <rPh sb="5" eb="7">
      <t>ケイスウ</t>
    </rPh>
    <phoneticPr fontId="2"/>
  </si>
  <si>
    <t>各種加算（単価）</t>
    <rPh sb="0" eb="2">
      <t>カクシュ</t>
    </rPh>
    <rPh sb="2" eb="4">
      <t>カサン</t>
    </rPh>
    <rPh sb="5" eb="7">
      <t>タンカ</t>
    </rPh>
    <phoneticPr fontId="2"/>
  </si>
  <si>
    <t>各種加算（単価）</t>
    <rPh sb="0" eb="2">
      <t>カクシュ</t>
    </rPh>
    <rPh sb="2" eb="4">
      <t>カサン</t>
    </rPh>
    <rPh sb="5" eb="7">
      <t>タンカ</t>
    </rPh>
    <phoneticPr fontId="2"/>
  </si>
  <si>
    <t>省エネ調整</t>
    <rPh sb="0" eb="1">
      <t>ショウ</t>
    </rPh>
    <rPh sb="3" eb="5">
      <t>チョウセイ</t>
    </rPh>
    <phoneticPr fontId="2"/>
  </si>
  <si>
    <t>省エネ調整係数　δ</t>
    <rPh sb="0" eb="1">
      <t>ショウ</t>
    </rPh>
    <rPh sb="3" eb="5">
      <t>チョウセイ</t>
    </rPh>
    <rPh sb="5" eb="7">
      <t>ケイスウ</t>
    </rPh>
    <phoneticPr fontId="2"/>
  </si>
  <si>
    <t>（Ｇ）省エネ調整</t>
    <rPh sb="3" eb="4">
      <t>ショウ</t>
    </rPh>
    <rPh sb="6" eb="8">
      <t>チョウセイ</t>
    </rPh>
    <phoneticPr fontId="2"/>
  </si>
  <si>
    <t>｛（Ａ）～（Ｆ）の合計｝×　δ</t>
    <rPh sb="9" eb="11">
      <t>ゴウケイ</t>
    </rPh>
    <phoneticPr fontId="2"/>
  </si>
  <si>
    <t>　22,000円×対象数（≒単独27,000円×0.8）</t>
    <rPh sb="7" eb="8">
      <t>エン</t>
    </rPh>
    <rPh sb="9" eb="11">
      <t>タイショウ</t>
    </rPh>
    <rPh sb="11" eb="12">
      <t>スウ</t>
    </rPh>
    <rPh sb="14" eb="16">
      <t>タンドク</t>
    </rPh>
    <rPh sb="22" eb="23">
      <t>エン</t>
    </rPh>
    <phoneticPr fontId="2"/>
  </si>
  <si>
    <t>（同上）</t>
    <rPh sb="1" eb="3">
      <t>ドウジョウ</t>
    </rPh>
    <phoneticPr fontId="2"/>
  </si>
  <si>
    <t>Ver.3</t>
  </si>
  <si>
    <t>・検討用手数料一覧（シミュレーション一覧への転記用）を作成
・現状と金額の差が大きいもの（ボリュームゾーンにおいては差が有るもの）について金額を個別調整
・型式認定（特例１号、２号）の場合に、階数３以上であっても階数調整を適用しないように修正
・中間検査にＤ～Ｆ類（構造規模により対象となる場合あり）を追加（金額はC類と同額で統一）</t>
    <rPh sb="1" eb="4">
      <t>ケントウヨウ</t>
    </rPh>
    <rPh sb="4" eb="7">
      <t>テスウリョウ</t>
    </rPh>
    <rPh sb="7" eb="9">
      <t>イチラン</t>
    </rPh>
    <rPh sb="18" eb="20">
      <t>イチラン</t>
    </rPh>
    <rPh sb="22" eb="24">
      <t>テンキ</t>
    </rPh>
    <rPh sb="24" eb="25">
      <t>ヨウ</t>
    </rPh>
    <rPh sb="27" eb="29">
      <t>サクセイ</t>
    </rPh>
    <rPh sb="31" eb="33">
      <t>ゲンジョウ</t>
    </rPh>
    <rPh sb="34" eb="36">
      <t>キンガク</t>
    </rPh>
    <rPh sb="37" eb="38">
      <t>サ</t>
    </rPh>
    <rPh sb="39" eb="40">
      <t>オオ</t>
    </rPh>
    <rPh sb="58" eb="59">
      <t>サ</t>
    </rPh>
    <rPh sb="60" eb="61">
      <t>ア</t>
    </rPh>
    <rPh sb="69" eb="71">
      <t>キンガク</t>
    </rPh>
    <rPh sb="72" eb="74">
      <t>コベツ</t>
    </rPh>
    <rPh sb="74" eb="76">
      <t>チョウセイ</t>
    </rPh>
    <rPh sb="78" eb="80">
      <t>カタシキ</t>
    </rPh>
    <rPh sb="80" eb="82">
      <t>ニンテイ</t>
    </rPh>
    <rPh sb="83" eb="85">
      <t>トクレイ</t>
    </rPh>
    <rPh sb="86" eb="87">
      <t>ゴウ</t>
    </rPh>
    <rPh sb="89" eb="90">
      <t>ゴウ</t>
    </rPh>
    <rPh sb="92" eb="94">
      <t>バアイ</t>
    </rPh>
    <rPh sb="96" eb="98">
      <t>カイスウ</t>
    </rPh>
    <rPh sb="99" eb="101">
      <t>イジョウ</t>
    </rPh>
    <rPh sb="106" eb="108">
      <t>カイスウ</t>
    </rPh>
    <rPh sb="108" eb="110">
      <t>チョウセイ</t>
    </rPh>
    <rPh sb="111" eb="113">
      <t>テキヨウ</t>
    </rPh>
    <rPh sb="119" eb="121">
      <t>シュウセイ</t>
    </rPh>
    <rPh sb="154" eb="156">
      <t>キンガク</t>
    </rPh>
    <rPh sb="158" eb="159">
      <t>ルイ</t>
    </rPh>
    <rPh sb="160" eb="162">
      <t>ドウガク</t>
    </rPh>
    <rPh sb="163" eb="165">
      <t>トウイツ</t>
    </rPh>
    <phoneticPr fontId="2"/>
  </si>
  <si>
    <t>申請部分の床面積の合計</t>
    <rPh sb="0" eb="2">
      <t>シンセイ</t>
    </rPh>
    <rPh sb="2" eb="4">
      <t>ブブン</t>
    </rPh>
    <rPh sb="5" eb="8">
      <t>ユカメンセキ</t>
    </rPh>
    <rPh sb="9" eb="11">
      <t>ゴウケイ</t>
    </rPh>
    <phoneticPr fontId="2"/>
  </si>
  <si>
    <t>建築物の分類</t>
    <rPh sb="0" eb="3">
      <t>ケンチクブツ</t>
    </rPh>
    <rPh sb="4" eb="6">
      <t>ブンルイ</t>
    </rPh>
    <phoneticPr fontId="2"/>
  </si>
  <si>
    <t>（単位：円）</t>
    <rPh sb="1" eb="3">
      <t>タンイ</t>
    </rPh>
    <rPh sb="4" eb="5">
      <t>エン</t>
    </rPh>
    <phoneticPr fontId="2"/>
  </si>
  <si>
    <t>100㎡超～　200 ㎡以下</t>
    <phoneticPr fontId="2"/>
  </si>
  <si>
    <t>200㎡超～　500 ㎡以下</t>
    <phoneticPr fontId="2"/>
  </si>
  <si>
    <t>500㎡超～1,000 ㎡以下</t>
    <phoneticPr fontId="2"/>
  </si>
  <si>
    <t>1,000㎡超～2,000 ㎡以下</t>
    <phoneticPr fontId="2"/>
  </si>
  <si>
    <t>元データ（基本手数料等シートのリンク）</t>
    <rPh sb="0" eb="1">
      <t>モト</t>
    </rPh>
    <rPh sb="5" eb="7">
      <t>キホン</t>
    </rPh>
    <rPh sb="7" eb="10">
      <t>テスウリョウ</t>
    </rPh>
    <rPh sb="10" eb="11">
      <t>ナド</t>
    </rPh>
    <phoneticPr fontId="2"/>
  </si>
  <si>
    <t>100 ㎡以下</t>
    <phoneticPr fontId="2"/>
  </si>
  <si>
    <t>適用する調整額
（建築基準法施行令第10条
各号の区分による）</t>
    <rPh sb="0" eb="2">
      <t>テキヨウ</t>
    </rPh>
    <rPh sb="4" eb="6">
      <t>チョウセイ</t>
    </rPh>
    <rPh sb="6" eb="7">
      <t>ガク</t>
    </rPh>
    <phoneticPr fontId="2"/>
  </si>
  <si>
    <t>別表第２－２　　階数調整額（建築物・確認申請）</t>
    <rPh sb="0" eb="2">
      <t>ベッピョウ</t>
    </rPh>
    <rPh sb="2" eb="3">
      <t>ダイ</t>
    </rPh>
    <rPh sb="8" eb="10">
      <t>カイスウ</t>
    </rPh>
    <rPh sb="10" eb="12">
      <t>チョウセイ</t>
    </rPh>
    <rPh sb="12" eb="13">
      <t>ガク</t>
    </rPh>
    <rPh sb="14" eb="17">
      <t>ケンチクブツ</t>
    </rPh>
    <rPh sb="18" eb="20">
      <t>カクニン</t>
    </rPh>
    <rPh sb="20" eb="22">
      <t>シンセイ</t>
    </rPh>
    <phoneticPr fontId="2"/>
  </si>
  <si>
    <t>別表第２－３　　特例調整額（建築物・確認申請）</t>
    <rPh sb="0" eb="2">
      <t>ベッピョウ</t>
    </rPh>
    <rPh sb="2" eb="3">
      <t>ダイ</t>
    </rPh>
    <rPh sb="8" eb="10">
      <t>トクレイ</t>
    </rPh>
    <rPh sb="10" eb="12">
      <t>チョウセイ</t>
    </rPh>
    <rPh sb="12" eb="13">
      <t>ガク</t>
    </rPh>
    <rPh sb="14" eb="17">
      <t>ケンチクブツ</t>
    </rPh>
    <rPh sb="18" eb="20">
      <t>カクニン</t>
    </rPh>
    <rPh sb="20" eb="22">
      <t>シンセイ</t>
    </rPh>
    <phoneticPr fontId="2"/>
  </si>
  <si>
    <t>別表第２－４　　その他調整額（建築物・確認申請）</t>
    <rPh sb="0" eb="2">
      <t>ベッピョウ</t>
    </rPh>
    <rPh sb="2" eb="3">
      <t>ダイ</t>
    </rPh>
    <rPh sb="10" eb="11">
      <t>タ</t>
    </rPh>
    <rPh sb="11" eb="13">
      <t>チョウセイ</t>
    </rPh>
    <rPh sb="13" eb="14">
      <t>ガク</t>
    </rPh>
    <rPh sb="15" eb="18">
      <t>ケンチクブツ</t>
    </rPh>
    <rPh sb="19" eb="21">
      <t>カクニン</t>
    </rPh>
    <rPh sb="21" eb="23">
      <t>シンセイ</t>
    </rPh>
    <phoneticPr fontId="2"/>
  </si>
  <si>
    <t>調整項目</t>
    <rPh sb="0" eb="2">
      <t>チョウセイ</t>
    </rPh>
    <rPh sb="2" eb="4">
      <t>コウモク</t>
    </rPh>
    <phoneticPr fontId="2"/>
  </si>
  <si>
    <t>調整額</t>
    <rPh sb="0" eb="2">
      <t>チョウセイ</t>
    </rPh>
    <rPh sb="2" eb="3">
      <t>ガク</t>
    </rPh>
    <phoneticPr fontId="2"/>
  </si>
  <si>
    <t>工事種別</t>
    <rPh sb="0" eb="2">
      <t>コウジ</t>
    </rPh>
    <rPh sb="2" eb="4">
      <t>シュベツ</t>
    </rPh>
    <phoneticPr fontId="2"/>
  </si>
  <si>
    <t>複数棟申請</t>
    <rPh sb="0" eb="2">
      <t>フクスウ</t>
    </rPh>
    <rPh sb="2" eb="3">
      <t>トウ</t>
    </rPh>
    <rPh sb="3" eb="5">
      <t>シンセイ</t>
    </rPh>
    <phoneticPr fontId="2"/>
  </si>
  <si>
    <t>　※ ▲は負値を示す。</t>
    <rPh sb="8" eb="9">
      <t>シメ</t>
    </rPh>
    <phoneticPr fontId="2"/>
  </si>
  <si>
    <t>　※ 適用する調整額の千円未満は切り捨てとする。</t>
    <rPh sb="3" eb="5">
      <t>テキヨウ</t>
    </rPh>
    <rPh sb="7" eb="9">
      <t>チョウセイ</t>
    </rPh>
    <rPh sb="9" eb="10">
      <t>ガク</t>
    </rPh>
    <phoneticPr fontId="2"/>
  </si>
  <si>
    <t>　※ 本表の調整額は階数３以上の建築物に限り適用する。</t>
    <rPh sb="3" eb="4">
      <t>ホン</t>
    </rPh>
    <rPh sb="4" eb="5">
      <t>ヒョウ</t>
    </rPh>
    <rPh sb="6" eb="8">
      <t>チョウセイ</t>
    </rPh>
    <rPh sb="8" eb="9">
      <t>ガク</t>
    </rPh>
    <rPh sb="10" eb="12">
      <t>カイスウ</t>
    </rPh>
    <rPh sb="13" eb="15">
      <t>イジョウ</t>
    </rPh>
    <rPh sb="16" eb="19">
      <t>ケンチクブツ</t>
    </rPh>
    <rPh sb="20" eb="21">
      <t>カギ</t>
    </rPh>
    <rPh sb="22" eb="24">
      <t>テキヨウ</t>
    </rPh>
    <phoneticPr fontId="2"/>
  </si>
  <si>
    <t>　※ 各調整項目において調整額の千円未満は切り捨てとする。</t>
    <rPh sb="3" eb="4">
      <t>カク</t>
    </rPh>
    <rPh sb="4" eb="6">
      <t>チョウセイ</t>
    </rPh>
    <rPh sb="6" eb="8">
      <t>コウモク</t>
    </rPh>
    <rPh sb="12" eb="14">
      <t>チョウセイ</t>
    </rPh>
    <rPh sb="14" eb="15">
      <t>ガク</t>
    </rPh>
    <phoneticPr fontId="2"/>
  </si>
  <si>
    <t>　※ 計画変更申請において、変更に係る建築物が附属する申請建築物のみである場合は、</t>
    <rPh sb="3" eb="5">
      <t>ケイカク</t>
    </rPh>
    <rPh sb="5" eb="7">
      <t>ヘンコウ</t>
    </rPh>
    <rPh sb="7" eb="9">
      <t>シンセイ</t>
    </rPh>
    <rPh sb="14" eb="16">
      <t>ヘンコウ</t>
    </rPh>
    <rPh sb="17" eb="18">
      <t>カカ</t>
    </rPh>
    <rPh sb="19" eb="22">
      <t>ケンチクブツ</t>
    </rPh>
    <rPh sb="23" eb="25">
      <t>フゾク</t>
    </rPh>
    <rPh sb="27" eb="29">
      <t>シンセイ</t>
    </rPh>
    <rPh sb="29" eb="32">
      <t>ケンチクブツ</t>
    </rPh>
    <rPh sb="37" eb="39">
      <t>バアイ</t>
    </rPh>
    <phoneticPr fontId="2"/>
  </si>
  <si>
    <t>　　 変更に係る建築物のうち申請部分の床面積が最も大きなものを主たる申請建築物と</t>
    <rPh sb="3" eb="5">
      <t>ヘンコウ</t>
    </rPh>
    <rPh sb="6" eb="7">
      <t>カカ</t>
    </rPh>
    <rPh sb="8" eb="11">
      <t>ケンチクブツ</t>
    </rPh>
    <rPh sb="14" eb="16">
      <t>シンセイ</t>
    </rPh>
    <rPh sb="16" eb="18">
      <t>ブブン</t>
    </rPh>
    <rPh sb="19" eb="22">
      <t>ユカメンセキ</t>
    </rPh>
    <rPh sb="23" eb="24">
      <t>モット</t>
    </rPh>
    <rPh sb="25" eb="26">
      <t>オオ</t>
    </rPh>
    <rPh sb="31" eb="32">
      <t>シュ</t>
    </rPh>
    <rPh sb="34" eb="36">
      <t>シンセイ</t>
    </rPh>
    <rPh sb="36" eb="39">
      <t>ケンチクブツ</t>
    </rPh>
    <phoneticPr fontId="2"/>
  </si>
  <si>
    <t>　　 みなして複数棟申請に係る調整額を算定する。</t>
    <rPh sb="7" eb="9">
      <t>フクスウ</t>
    </rPh>
    <rPh sb="9" eb="10">
      <t>トウ</t>
    </rPh>
    <rPh sb="10" eb="12">
      <t>シンセイ</t>
    </rPh>
    <rPh sb="13" eb="14">
      <t>カカ</t>
    </rPh>
    <rPh sb="15" eb="17">
      <t>チョウセイ</t>
    </rPh>
    <rPh sb="17" eb="18">
      <t>ガク</t>
    </rPh>
    <rPh sb="19" eb="21">
      <t>サンテイ</t>
    </rPh>
    <phoneticPr fontId="2"/>
  </si>
  <si>
    <t>加算額</t>
    <rPh sb="0" eb="3">
      <t>カサンガク</t>
    </rPh>
    <phoneticPr fontId="2"/>
  </si>
  <si>
    <t>消防同意</t>
    <rPh sb="0" eb="2">
      <t>ショウボウ</t>
    </rPh>
    <rPh sb="2" eb="4">
      <t>ドウイ</t>
    </rPh>
    <phoneticPr fontId="2"/>
  </si>
  <si>
    <t>必要 ： 2,000
不要 ：     0</t>
    <rPh sb="0" eb="2">
      <t>ヒツヨウ</t>
    </rPh>
    <rPh sb="11" eb="13">
      <t>フヨウ</t>
    </rPh>
    <phoneticPr fontId="2"/>
  </si>
  <si>
    <t>構造計算適合性判定図書
との整合性確認</t>
    <rPh sb="0" eb="2">
      <t>コウゾウ</t>
    </rPh>
    <rPh sb="2" eb="4">
      <t>ケイサン</t>
    </rPh>
    <rPh sb="4" eb="7">
      <t>テキゴウセイ</t>
    </rPh>
    <rPh sb="7" eb="9">
      <t>ハンテイ</t>
    </rPh>
    <rPh sb="9" eb="11">
      <t>トショ</t>
    </rPh>
    <rPh sb="14" eb="17">
      <t>セイゴウセイ</t>
    </rPh>
    <rPh sb="17" eb="19">
      <t>カクニン</t>
    </rPh>
    <phoneticPr fontId="2"/>
  </si>
  <si>
    <t>10,000　×　Ｎ１</t>
    <phoneticPr fontId="2"/>
  </si>
  <si>
    <t>昇降機併願</t>
    <rPh sb="0" eb="3">
      <t>ショウコウキ</t>
    </rPh>
    <rPh sb="3" eb="5">
      <t>ヘイガン</t>
    </rPh>
    <phoneticPr fontId="2"/>
  </si>
  <si>
    <t>18,000　×　Ｎ４</t>
    <phoneticPr fontId="2"/>
  </si>
  <si>
    <t>別途理事長が定める額</t>
    <rPh sb="0" eb="2">
      <t>ベット</t>
    </rPh>
    <rPh sb="2" eb="5">
      <t>リジチョウ</t>
    </rPh>
    <rPh sb="6" eb="7">
      <t>サダ</t>
    </rPh>
    <rPh sb="9" eb="10">
      <t>ガク</t>
    </rPh>
    <phoneticPr fontId="2"/>
  </si>
  <si>
    <t>電子申請における
副本の書面交付</t>
    <phoneticPr fontId="2"/>
  </si>
  <si>
    <t>法第６条第１項第１号～第３号建築物を含む申請　8,000
法第６条第１項第４号建築物のみの申請　　　　  5,000
（上記に加え）構造計算書１棟分につき　 　　　10,000</t>
    <phoneticPr fontId="2"/>
  </si>
  <si>
    <t>　Ｎ２： 各構造計算を要する構造上の棟数</t>
    <rPh sb="5" eb="6">
      <t>カク</t>
    </rPh>
    <rPh sb="6" eb="8">
      <t>コウゾウ</t>
    </rPh>
    <rPh sb="8" eb="10">
      <t>ケイサン</t>
    </rPh>
    <rPh sb="11" eb="12">
      <t>ヨウ</t>
    </rPh>
    <rPh sb="14" eb="16">
      <t>コウゾウ</t>
    </rPh>
    <rPh sb="16" eb="17">
      <t>ジョウ</t>
    </rPh>
    <rPh sb="18" eb="20">
      <t>トウスウ</t>
    </rPh>
    <phoneticPr fontId="2"/>
  </si>
  <si>
    <t>　Ｎ４： 併願申請する昇降機の数</t>
    <rPh sb="5" eb="7">
      <t>ヘイガン</t>
    </rPh>
    <rPh sb="7" eb="9">
      <t>シンセイ</t>
    </rPh>
    <rPh sb="11" eb="14">
      <t>ショウコウキ</t>
    </rPh>
    <rPh sb="15" eb="16">
      <t>カズ</t>
    </rPh>
    <phoneticPr fontId="2"/>
  </si>
  <si>
    <t>　※１ 構造強度に関する仕様規定の除外規定によるものを含む。</t>
    <phoneticPr fontId="2"/>
  </si>
  <si>
    <t>手数料規程　新旧対照貼付用（幅12.41cm）</t>
    <rPh sb="0" eb="3">
      <t>テスウリョウ</t>
    </rPh>
    <rPh sb="3" eb="5">
      <t>キテイ</t>
    </rPh>
    <rPh sb="6" eb="8">
      <t>シンキュウ</t>
    </rPh>
    <rPh sb="8" eb="10">
      <t>タイショウ</t>
    </rPh>
    <rPh sb="10" eb="13">
      <t>ハリツケヨウ</t>
    </rPh>
    <rPh sb="14" eb="15">
      <t>ハバ</t>
    </rPh>
    <phoneticPr fontId="2"/>
  </si>
  <si>
    <t>別表第５－２　　階数調整額（建築物・中間検査）</t>
    <rPh sb="0" eb="2">
      <t>ベッピョウ</t>
    </rPh>
    <rPh sb="2" eb="3">
      <t>ダイ</t>
    </rPh>
    <rPh sb="8" eb="10">
      <t>カイスウ</t>
    </rPh>
    <rPh sb="10" eb="12">
      <t>チョウセイ</t>
    </rPh>
    <rPh sb="12" eb="13">
      <t>ガク</t>
    </rPh>
    <rPh sb="14" eb="17">
      <t>ケンチクブツ</t>
    </rPh>
    <rPh sb="18" eb="20">
      <t>チュウカン</t>
    </rPh>
    <rPh sb="20" eb="22">
      <t>ケンサ</t>
    </rPh>
    <phoneticPr fontId="2"/>
  </si>
  <si>
    <t>別表第５－３　　特例調整額（建築物・中間検査）</t>
    <rPh sb="0" eb="2">
      <t>ベッピョウ</t>
    </rPh>
    <rPh sb="2" eb="3">
      <t>ダイ</t>
    </rPh>
    <rPh sb="8" eb="10">
      <t>トクレイ</t>
    </rPh>
    <rPh sb="10" eb="12">
      <t>チョウセイ</t>
    </rPh>
    <rPh sb="12" eb="13">
      <t>ガク</t>
    </rPh>
    <rPh sb="14" eb="17">
      <t>ケンチクブツ</t>
    </rPh>
    <rPh sb="18" eb="20">
      <t>チュウカン</t>
    </rPh>
    <rPh sb="20" eb="22">
      <t>ケンサ</t>
    </rPh>
    <phoneticPr fontId="2"/>
  </si>
  <si>
    <t>他機関物件</t>
    <rPh sb="0" eb="1">
      <t>タ</t>
    </rPh>
    <rPh sb="1" eb="3">
      <t>キカン</t>
    </rPh>
    <rPh sb="3" eb="5">
      <t>ブッケン</t>
    </rPh>
    <phoneticPr fontId="2"/>
  </si>
  <si>
    <t>▲3,000</t>
    <phoneticPr fontId="2"/>
  </si>
  <si>
    <t>（別表第5-1～別表第5-3の合計額に複数棟申請による調整額を
　加えた額） × 50％</t>
    <rPh sb="1" eb="3">
      <t>ベッピョウ</t>
    </rPh>
    <rPh sb="3" eb="4">
      <t>ダイ</t>
    </rPh>
    <rPh sb="8" eb="10">
      <t>ベッピョウ</t>
    </rPh>
    <rPh sb="10" eb="11">
      <t>ダイ</t>
    </rPh>
    <rPh sb="15" eb="17">
      <t>ゴウケイ</t>
    </rPh>
    <rPh sb="17" eb="18">
      <t>ガク</t>
    </rPh>
    <rPh sb="19" eb="21">
      <t>フクスウ</t>
    </rPh>
    <rPh sb="21" eb="22">
      <t>トウ</t>
    </rPh>
    <rPh sb="22" eb="24">
      <t>シンセイ</t>
    </rPh>
    <rPh sb="27" eb="29">
      <t>チョウセイ</t>
    </rPh>
    <rPh sb="29" eb="30">
      <t>ガク</t>
    </rPh>
    <rPh sb="33" eb="34">
      <t>クワ</t>
    </rPh>
    <rPh sb="36" eb="37">
      <t>ガク</t>
    </rPh>
    <phoneticPr fontId="2"/>
  </si>
  <si>
    <t>別表第６－２　　階数調整額（建築物・完了検査）</t>
    <rPh sb="0" eb="2">
      <t>ベッピョウ</t>
    </rPh>
    <rPh sb="2" eb="3">
      <t>ダイ</t>
    </rPh>
    <rPh sb="8" eb="10">
      <t>カイスウ</t>
    </rPh>
    <rPh sb="10" eb="12">
      <t>チョウセイ</t>
    </rPh>
    <rPh sb="12" eb="13">
      <t>ガク</t>
    </rPh>
    <rPh sb="14" eb="17">
      <t>ケンチクブツ</t>
    </rPh>
    <rPh sb="18" eb="20">
      <t>カンリョウ</t>
    </rPh>
    <rPh sb="20" eb="22">
      <t>ケンサ</t>
    </rPh>
    <phoneticPr fontId="2"/>
  </si>
  <si>
    <t>別表第６－３　　特例調整額（建築物・完了検査）</t>
    <rPh sb="0" eb="2">
      <t>ベッピョウ</t>
    </rPh>
    <rPh sb="2" eb="3">
      <t>ダイ</t>
    </rPh>
    <rPh sb="8" eb="10">
      <t>トクレイ</t>
    </rPh>
    <rPh sb="10" eb="12">
      <t>チョウセイ</t>
    </rPh>
    <rPh sb="12" eb="13">
      <t>ガク</t>
    </rPh>
    <rPh sb="14" eb="17">
      <t>ケンチクブツ</t>
    </rPh>
    <rPh sb="18" eb="20">
      <t>カンリョウ</t>
    </rPh>
    <rPh sb="20" eb="22">
      <t>ケンサ</t>
    </rPh>
    <phoneticPr fontId="2"/>
  </si>
  <si>
    <t>別表第５－４　　その他調整額（建築物・中間検査）</t>
    <rPh sb="0" eb="2">
      <t>ベッピョウ</t>
    </rPh>
    <rPh sb="2" eb="3">
      <t>ダイ</t>
    </rPh>
    <rPh sb="10" eb="11">
      <t>タ</t>
    </rPh>
    <rPh sb="11" eb="13">
      <t>チョウセイ</t>
    </rPh>
    <rPh sb="13" eb="14">
      <t>ガク</t>
    </rPh>
    <rPh sb="15" eb="18">
      <t>ケンチクブツ</t>
    </rPh>
    <rPh sb="19" eb="21">
      <t>チュウカン</t>
    </rPh>
    <rPh sb="21" eb="23">
      <t>ケンサ</t>
    </rPh>
    <phoneticPr fontId="2"/>
  </si>
  <si>
    <t>別表第６－４　　その他調整額（建築物・完了検査）</t>
    <rPh sb="0" eb="2">
      <t>ベッピョウ</t>
    </rPh>
    <rPh sb="2" eb="3">
      <t>ダイ</t>
    </rPh>
    <rPh sb="10" eb="11">
      <t>タ</t>
    </rPh>
    <rPh sb="11" eb="13">
      <t>チョウセイ</t>
    </rPh>
    <rPh sb="13" eb="14">
      <t>ガク</t>
    </rPh>
    <rPh sb="15" eb="18">
      <t>ケンチクブツ</t>
    </rPh>
    <rPh sb="19" eb="21">
      <t>カンリョウ</t>
    </rPh>
    <rPh sb="21" eb="23">
      <t>ケンサ</t>
    </rPh>
    <phoneticPr fontId="2"/>
  </si>
  <si>
    <t>　Ｎ１： 併願申請する昇降機の数</t>
    <rPh sb="5" eb="7">
      <t>ヘイガン</t>
    </rPh>
    <rPh sb="7" eb="9">
      <t>シンセイ</t>
    </rPh>
    <rPh sb="11" eb="14">
      <t>ショウコウキ</t>
    </rPh>
    <rPh sb="15" eb="16">
      <t>カズ</t>
    </rPh>
    <phoneticPr fontId="2"/>
  </si>
  <si>
    <t>22,000　×　Ｎ１</t>
    <phoneticPr fontId="2"/>
  </si>
  <si>
    <t>中間検査実施</t>
    <rPh sb="0" eb="2">
      <t>チュウカン</t>
    </rPh>
    <rPh sb="2" eb="4">
      <t>ケンサ</t>
    </rPh>
    <rPh sb="4" eb="6">
      <t>ジッシ</t>
    </rPh>
    <phoneticPr fontId="2"/>
  </si>
  <si>
    <t>中間検査実施済 ： ▲2,000
中間検査対象外 ： 　    0</t>
    <rPh sb="0" eb="2">
      <t>チュウカン</t>
    </rPh>
    <rPh sb="2" eb="4">
      <t>ケンサ</t>
    </rPh>
    <rPh sb="4" eb="6">
      <t>ジッシ</t>
    </rPh>
    <rPh sb="6" eb="7">
      <t>ズミ</t>
    </rPh>
    <rPh sb="17" eb="19">
      <t>チュウカン</t>
    </rPh>
    <rPh sb="19" eb="21">
      <t>ケンサ</t>
    </rPh>
    <rPh sb="21" eb="23">
      <t>タイショウ</t>
    </rPh>
    <rPh sb="23" eb="24">
      <t>ガイ</t>
    </rPh>
    <phoneticPr fontId="2"/>
  </si>
  <si>
    <t>（別表第6-1～別表第6-3の合計額に中間検査実施及び複数棟
　申請による調整額を加えた額） × 50％</t>
    <rPh sb="1" eb="3">
      <t>ベッピョウ</t>
    </rPh>
    <rPh sb="3" eb="4">
      <t>ダイ</t>
    </rPh>
    <rPh sb="8" eb="10">
      <t>ベッピョウ</t>
    </rPh>
    <rPh sb="10" eb="11">
      <t>ダイ</t>
    </rPh>
    <rPh sb="15" eb="17">
      <t>ゴウケイ</t>
    </rPh>
    <rPh sb="17" eb="18">
      <t>ガク</t>
    </rPh>
    <rPh sb="19" eb="21">
      <t>チュウカン</t>
    </rPh>
    <rPh sb="21" eb="23">
      <t>ケンサ</t>
    </rPh>
    <rPh sb="23" eb="25">
      <t>ジッシ</t>
    </rPh>
    <rPh sb="25" eb="26">
      <t>オヨ</t>
    </rPh>
    <rPh sb="27" eb="29">
      <t>フクスウ</t>
    </rPh>
    <rPh sb="29" eb="30">
      <t>トウ</t>
    </rPh>
    <rPh sb="32" eb="34">
      <t>シンセイ</t>
    </rPh>
    <rPh sb="37" eb="39">
      <t>チョウセイ</t>
    </rPh>
    <rPh sb="39" eb="40">
      <t>ガク</t>
    </rPh>
    <rPh sb="41" eb="42">
      <t>クワ</t>
    </rPh>
    <rPh sb="44" eb="45">
      <t>ガク</t>
    </rPh>
    <phoneticPr fontId="2"/>
  </si>
  <si>
    <t>省エネ基準検査</t>
    <rPh sb="0" eb="1">
      <t>ショウ</t>
    </rPh>
    <rPh sb="3" eb="5">
      <t>キジュン</t>
    </rPh>
    <rPh sb="5" eb="7">
      <t>ケンサ</t>
    </rPh>
    <phoneticPr fontId="2"/>
  </si>
  <si>
    <t>別表第６－５　　各種加算額（建築物・完了検査）</t>
    <rPh sb="0" eb="2">
      <t>ベッピョウ</t>
    </rPh>
    <rPh sb="2" eb="3">
      <t>ダイ</t>
    </rPh>
    <rPh sb="8" eb="10">
      <t>カクシュ</t>
    </rPh>
    <rPh sb="10" eb="12">
      <t>カサン</t>
    </rPh>
    <rPh sb="12" eb="13">
      <t>ガク</t>
    </rPh>
    <rPh sb="14" eb="17">
      <t>ケンチクブツ</t>
    </rPh>
    <rPh sb="18" eb="20">
      <t>カンリョウ</t>
    </rPh>
    <rPh sb="20" eb="22">
      <t>ケンサ</t>
    </rPh>
    <phoneticPr fontId="2"/>
  </si>
  <si>
    <t>審査項目等</t>
    <rPh sb="0" eb="2">
      <t>シンサ</t>
    </rPh>
    <rPh sb="2" eb="5">
      <t>コウモクナド</t>
    </rPh>
    <phoneticPr fontId="2"/>
  </si>
  <si>
    <t>建築物の分類（特例調整基準額）</t>
    <rPh sb="0" eb="3">
      <t>ケンチクブツ</t>
    </rPh>
    <rPh sb="4" eb="6">
      <t>ブンルイ</t>
    </rPh>
    <rPh sb="7" eb="9">
      <t>トクレイ</t>
    </rPh>
    <rPh sb="9" eb="11">
      <t>チョウセイ</t>
    </rPh>
    <rPh sb="11" eb="13">
      <t>キジュン</t>
    </rPh>
    <rPh sb="13" eb="14">
      <t>ガク</t>
    </rPh>
    <phoneticPr fontId="2"/>
  </si>
  <si>
    <t>　第１号 ： 上記特例調整基準額 × ▲100％
　第２号 ： 上記特例調整基準額 × ▲100％
　第３号 ： 上記特例調整基準額 × ▲ 85％
　第４号 ： 上記特例調整基準額 × ▲ 85％
　非該当 ： 0</t>
    <rPh sb="1" eb="2">
      <t>ダイ</t>
    </rPh>
    <rPh sb="3" eb="4">
      <t>ゴウ</t>
    </rPh>
    <rPh sb="7" eb="9">
      <t>ジョウキ</t>
    </rPh>
    <rPh sb="13" eb="15">
      <t>キジュン</t>
    </rPh>
    <rPh sb="15" eb="16">
      <t>ガク</t>
    </rPh>
    <rPh sb="101" eb="104">
      <t>ヒガイトウ</t>
    </rPh>
    <phoneticPr fontId="2"/>
  </si>
  <si>
    <t>建築物の分類（特例調整基準額）</t>
    <rPh sb="0" eb="3">
      <t>ケンチクブツ</t>
    </rPh>
    <rPh sb="4" eb="6">
      <t>ブンルイ</t>
    </rPh>
    <rPh sb="11" eb="13">
      <t>キジュン</t>
    </rPh>
    <rPh sb="13" eb="14">
      <t>ガク</t>
    </rPh>
    <phoneticPr fontId="2"/>
  </si>
  <si>
    <t>　第１号 ： 上記特例調整基準額 × ▲100％
　第２号 ： 上記特例調整基準額 × ▲100％
　第３号 ： 上記特例調整基準額 × ▲ 75％
　第４号 ： 上記特例調整基準額 × ▲ 70％（Ａ類・Ｂ類）
　　　　　　上記特例調整基準額 × ▲ 50％（Ｃ類～Ｆ類）
　非該当 ： 0</t>
    <rPh sb="1" eb="2">
      <t>ダイ</t>
    </rPh>
    <rPh sb="3" eb="4">
      <t>ゴウ</t>
    </rPh>
    <rPh sb="7" eb="9">
      <t>ジョウキ</t>
    </rPh>
    <rPh sb="13" eb="15">
      <t>キジュン</t>
    </rPh>
    <rPh sb="15" eb="16">
      <t>ガク</t>
    </rPh>
    <rPh sb="101" eb="102">
      <t>ルイ</t>
    </rPh>
    <rPh sb="104" eb="105">
      <t>ルイ</t>
    </rPh>
    <rPh sb="135" eb="136">
      <t>ルイ</t>
    </rPh>
    <rPh sb="139" eb="142">
      <t>ヒガイトウ</t>
    </rPh>
    <phoneticPr fontId="2"/>
  </si>
  <si>
    <t>　第１号 ： 上記特例調整基準額 × ▲100％
　第２号 ： 上記特例調整基準額 × ▲100％
　第３号 ： 上記特例調整基準額 × ▲ 85％
　第４号 ： 上記特例調整基準額 × ▲ 80％
　非該当 ： 0</t>
    <rPh sb="1" eb="2">
      <t>ダイ</t>
    </rPh>
    <rPh sb="3" eb="4">
      <t>ゴウ</t>
    </rPh>
    <rPh sb="7" eb="9">
      <t>ジョウキ</t>
    </rPh>
    <rPh sb="13" eb="15">
      <t>キジュン</t>
    </rPh>
    <rPh sb="15" eb="16">
      <t>ガク</t>
    </rPh>
    <rPh sb="101" eb="104">
      <t>ヒガイトウ</t>
    </rPh>
    <phoneticPr fontId="2"/>
  </si>
  <si>
    <t>新築</t>
  </si>
  <si>
    <r>
      <t>建築物　確認検査手数料算定シート（</t>
    </r>
    <r>
      <rPr>
        <b/>
        <sz val="18"/>
        <color rgb="FFFF0000"/>
        <rFont val="Yu Gothic"/>
        <family val="3"/>
        <charset val="128"/>
        <scheme val="minor"/>
      </rPr>
      <t>一括算定</t>
    </r>
    <r>
      <rPr>
        <b/>
        <sz val="18"/>
        <color theme="1"/>
        <rFont val="Yu Gothic"/>
        <family val="3"/>
        <charset val="128"/>
        <scheme val="minor"/>
      </rPr>
      <t>）</t>
    </r>
    <rPh sb="0" eb="3">
      <t>ケンチクブツ</t>
    </rPh>
    <rPh sb="4" eb="6">
      <t>カクニン</t>
    </rPh>
    <rPh sb="6" eb="8">
      <t>ケンサ</t>
    </rPh>
    <rPh sb="8" eb="11">
      <t>テスウリョウ</t>
    </rPh>
    <rPh sb="11" eb="13">
      <t>サンテイ</t>
    </rPh>
    <rPh sb="17" eb="19">
      <t>イッカツ</t>
    </rPh>
    <rPh sb="19" eb="21">
      <t>サンテイ</t>
    </rPh>
    <phoneticPr fontId="2"/>
  </si>
  <si>
    <t>（一財）福岡県建築住宅センター</t>
    <rPh sb="1" eb="2">
      <t>イチ</t>
    </rPh>
    <rPh sb="2" eb="3">
      <t>ザイ</t>
    </rPh>
    <phoneticPr fontId="2"/>
  </si>
  <si>
    <t>★下表の左列は確認申請書第４面の記載内容を入力ください。</t>
    <rPh sb="1" eb="3">
      <t>カヒョウ</t>
    </rPh>
    <rPh sb="4" eb="5">
      <t>ヒダリ</t>
    </rPh>
    <rPh sb="5" eb="6">
      <t>レツ</t>
    </rPh>
    <rPh sb="7" eb="9">
      <t>カクニン</t>
    </rPh>
    <rPh sb="9" eb="12">
      <t>シンセイショ</t>
    </rPh>
    <rPh sb="12" eb="13">
      <t>ダイ</t>
    </rPh>
    <rPh sb="14" eb="15">
      <t>メン</t>
    </rPh>
    <rPh sb="16" eb="18">
      <t>キサイ</t>
    </rPh>
    <rPh sb="18" eb="20">
      <t>ナイヨウ</t>
    </rPh>
    <rPh sb="21" eb="23">
      <t>ニュウリョク</t>
    </rPh>
    <phoneticPr fontId="2"/>
  </si>
  <si>
    <t>※構造計算　　①ルート２以外：階数２以下かつ500㎡以下　　②ルート２以外：階数３以上又は500㎡超
　　　　　　　③ルート２：500㎡以下　　　　　　　　　　　④ルート２：500㎡超</t>
    <rPh sb="1" eb="3">
      <t>コウゾウ</t>
    </rPh>
    <rPh sb="3" eb="5">
      <t>ケイサン</t>
    </rPh>
    <rPh sb="12" eb="14">
      <t>イガイ</t>
    </rPh>
    <rPh sb="15" eb="17">
      <t>カイスウ</t>
    </rPh>
    <rPh sb="18" eb="20">
      <t>イカ</t>
    </rPh>
    <rPh sb="26" eb="28">
      <t>イカ</t>
    </rPh>
    <rPh sb="35" eb="37">
      <t>イガイ</t>
    </rPh>
    <rPh sb="41" eb="43">
      <t>イジョウ</t>
    </rPh>
    <rPh sb="43" eb="44">
      <t>マタ</t>
    </rPh>
    <rPh sb="49" eb="50">
      <t>チョウ</t>
    </rPh>
    <rPh sb="68" eb="70">
      <t>イカ</t>
    </rPh>
    <rPh sb="91" eb="92">
      <t>チョウ</t>
    </rPh>
    <phoneticPr fontId="2"/>
  </si>
  <si>
    <r>
      <t>建築物　確認検査手数料算定シート（</t>
    </r>
    <r>
      <rPr>
        <b/>
        <sz val="18"/>
        <color rgb="FFFF0000"/>
        <rFont val="Yu Gothic"/>
        <family val="3"/>
        <charset val="128"/>
        <scheme val="minor"/>
      </rPr>
      <t>確認申請</t>
    </r>
    <r>
      <rPr>
        <b/>
        <sz val="18"/>
        <color theme="1"/>
        <rFont val="Yu Gothic"/>
        <family val="3"/>
        <charset val="128"/>
        <scheme val="minor"/>
      </rPr>
      <t>）</t>
    </r>
    <rPh sb="0" eb="3">
      <t>ケンチクブツ</t>
    </rPh>
    <rPh sb="4" eb="6">
      <t>カクニン</t>
    </rPh>
    <rPh sb="6" eb="8">
      <t>ケンサ</t>
    </rPh>
    <rPh sb="8" eb="11">
      <t>テスウリョウ</t>
    </rPh>
    <rPh sb="11" eb="13">
      <t>サンテイ</t>
    </rPh>
    <rPh sb="17" eb="19">
      <t>カクニン</t>
    </rPh>
    <rPh sb="19" eb="21">
      <t>シンセイ</t>
    </rPh>
    <phoneticPr fontId="2"/>
  </si>
  <si>
    <r>
      <t>建築物　確認検査手数料算定シート（</t>
    </r>
    <r>
      <rPr>
        <b/>
        <sz val="18"/>
        <color rgb="FFFF0000"/>
        <rFont val="Yu Gothic"/>
        <family val="3"/>
        <charset val="128"/>
        <scheme val="minor"/>
      </rPr>
      <t>計画変更</t>
    </r>
    <r>
      <rPr>
        <b/>
        <sz val="18"/>
        <color theme="1"/>
        <rFont val="Yu Gothic"/>
        <family val="3"/>
        <charset val="128"/>
        <scheme val="minor"/>
      </rPr>
      <t>）</t>
    </r>
    <rPh sb="0" eb="3">
      <t>ケンチクブツ</t>
    </rPh>
    <rPh sb="8" eb="11">
      <t>テスウリョウ</t>
    </rPh>
    <rPh sb="11" eb="13">
      <t>サンテイ</t>
    </rPh>
    <rPh sb="17" eb="19">
      <t>ケイカク</t>
    </rPh>
    <rPh sb="19" eb="21">
      <t>ヘンコウ</t>
    </rPh>
    <phoneticPr fontId="2"/>
  </si>
  <si>
    <r>
      <t>建築物　確認検査手数料算定シート（</t>
    </r>
    <r>
      <rPr>
        <b/>
        <sz val="18"/>
        <color rgb="FFFF0000"/>
        <rFont val="Yu Gothic"/>
        <family val="3"/>
        <charset val="128"/>
        <scheme val="minor"/>
      </rPr>
      <t>完了検査</t>
    </r>
    <r>
      <rPr>
        <b/>
        <sz val="18"/>
        <color theme="1"/>
        <rFont val="Yu Gothic"/>
        <family val="3"/>
        <charset val="128"/>
        <scheme val="minor"/>
      </rPr>
      <t>）</t>
    </r>
    <rPh sb="0" eb="3">
      <t>ケンチクブツ</t>
    </rPh>
    <rPh sb="8" eb="11">
      <t>テスウリョウ</t>
    </rPh>
    <rPh sb="11" eb="13">
      <t>サンテイ</t>
    </rPh>
    <rPh sb="17" eb="19">
      <t>カンリョウ</t>
    </rPh>
    <rPh sb="19" eb="21">
      <t>ケンサ</t>
    </rPh>
    <phoneticPr fontId="2"/>
  </si>
  <si>
    <r>
      <t>建築物　確認検査手数料算定シート（</t>
    </r>
    <r>
      <rPr>
        <b/>
        <sz val="18"/>
        <color rgb="FFFF0000"/>
        <rFont val="Yu Gothic"/>
        <family val="3"/>
        <charset val="128"/>
        <scheme val="minor"/>
      </rPr>
      <t>中間検査</t>
    </r>
    <r>
      <rPr>
        <b/>
        <sz val="18"/>
        <color theme="1"/>
        <rFont val="Yu Gothic"/>
        <family val="3"/>
        <charset val="128"/>
        <scheme val="minor"/>
      </rPr>
      <t>）</t>
    </r>
    <rPh sb="0" eb="3">
      <t>ケンチクブツ</t>
    </rPh>
    <rPh sb="8" eb="11">
      <t>テスウリョウ</t>
    </rPh>
    <rPh sb="11" eb="13">
      <t>サンテイ</t>
    </rPh>
    <rPh sb="17" eb="19">
      <t>チュウカン</t>
    </rPh>
    <rPh sb="19" eb="21">
      <t>ケンサ</t>
    </rPh>
    <phoneticPr fontId="2"/>
  </si>
  <si>
    <t>当センター</t>
  </si>
  <si>
    <t>＜共通＞
・バージョン、センター名の表示を追加
・基本手数料及び各種調整額を非表示（一括算定以外）
・デフォルト入力（一戸建ての住宅・特例３号、計画変更以外）
・入力以外のセルのロック、シート内の算定過程の表を非表示、算定シート以外のシートを非表示（シートの保護、ブックの保護）</t>
    <rPh sb="1" eb="3">
      <t>キョウツウ</t>
    </rPh>
    <rPh sb="16" eb="17">
      <t>メイ</t>
    </rPh>
    <rPh sb="18" eb="20">
      <t>ヒョウジ</t>
    </rPh>
    <rPh sb="21" eb="23">
      <t>ツイカ</t>
    </rPh>
    <rPh sb="25" eb="27">
      <t>キホン</t>
    </rPh>
    <rPh sb="27" eb="30">
      <t>テスウリョウ</t>
    </rPh>
    <rPh sb="30" eb="31">
      <t>オヨ</t>
    </rPh>
    <rPh sb="32" eb="34">
      <t>カクシュ</t>
    </rPh>
    <rPh sb="34" eb="36">
      <t>チョウセイ</t>
    </rPh>
    <rPh sb="36" eb="37">
      <t>ガク</t>
    </rPh>
    <rPh sb="38" eb="41">
      <t>ヒヒョウジ</t>
    </rPh>
    <rPh sb="42" eb="44">
      <t>イッカツ</t>
    </rPh>
    <rPh sb="44" eb="46">
      <t>サンテイ</t>
    </rPh>
    <rPh sb="46" eb="48">
      <t>イガイ</t>
    </rPh>
    <rPh sb="56" eb="58">
      <t>ニュウリョク</t>
    </rPh>
    <rPh sb="59" eb="61">
      <t>イッコ</t>
    </rPh>
    <rPh sb="61" eb="62">
      <t>ダ</t>
    </rPh>
    <rPh sb="64" eb="66">
      <t>ジュウタク</t>
    </rPh>
    <rPh sb="67" eb="69">
      <t>トクレイ</t>
    </rPh>
    <rPh sb="70" eb="71">
      <t>ゴウ</t>
    </rPh>
    <rPh sb="72" eb="74">
      <t>ケイカク</t>
    </rPh>
    <rPh sb="74" eb="76">
      <t>ヘンコウ</t>
    </rPh>
    <rPh sb="76" eb="78">
      <t>イガイ</t>
    </rPh>
    <phoneticPr fontId="2"/>
  </si>
  <si>
    <t>建設評価による減免</t>
    <rPh sb="0" eb="2">
      <t>ケンセツ</t>
    </rPh>
    <rPh sb="2" eb="4">
      <t>ヒョウカ</t>
    </rPh>
    <rPh sb="7" eb="9">
      <t>ゲンメン</t>
    </rPh>
    <phoneticPr fontId="2"/>
  </si>
  <si>
    <t>済</t>
  </si>
  <si>
    <t>★建設住宅性能評価併願申請の場合（直前申請が当センターの場合に限ります。）は次の手数料になります。</t>
    <rPh sb="1" eb="3">
      <t>ケンセツ</t>
    </rPh>
    <rPh sb="3" eb="5">
      <t>ジュウタク</t>
    </rPh>
    <rPh sb="5" eb="7">
      <t>セイノウ</t>
    </rPh>
    <rPh sb="7" eb="9">
      <t>ヒョウカ</t>
    </rPh>
    <rPh sb="9" eb="11">
      <t>ヘイガン</t>
    </rPh>
    <rPh sb="11" eb="13">
      <t>シンセイ</t>
    </rPh>
    <rPh sb="14" eb="16">
      <t>バアイ</t>
    </rPh>
    <rPh sb="17" eb="19">
      <t>チョクゼン</t>
    </rPh>
    <rPh sb="19" eb="21">
      <t>シンセイ</t>
    </rPh>
    <rPh sb="22" eb="23">
      <t>トウ</t>
    </rPh>
    <rPh sb="28" eb="30">
      <t>バアイ</t>
    </rPh>
    <rPh sb="31" eb="32">
      <t>カギ</t>
    </rPh>
    <rPh sb="38" eb="39">
      <t>ツギ</t>
    </rPh>
    <rPh sb="40" eb="43">
      <t>テスウリョウ</t>
    </rPh>
    <phoneticPr fontId="2"/>
  </si>
  <si>
    <t>＜中間検査＞
・建設性能評価有りの場合の手数料を追加（手数料規程では中間検査も対象としているため追加するが、県内特庁ではすべて基準法検査が対象外となっているため、誤解を招かないように非表示とする。）</t>
    <rPh sb="1" eb="3">
      <t>チュウカン</t>
    </rPh>
    <rPh sb="3" eb="5">
      <t>ケンサ</t>
    </rPh>
    <rPh sb="8" eb="10">
      <t>ケンセツ</t>
    </rPh>
    <rPh sb="10" eb="12">
      <t>セイノウ</t>
    </rPh>
    <rPh sb="12" eb="14">
      <t>ヒョウカ</t>
    </rPh>
    <rPh sb="14" eb="15">
      <t>ア</t>
    </rPh>
    <rPh sb="17" eb="19">
      <t>バアイ</t>
    </rPh>
    <rPh sb="20" eb="23">
      <t>テスウリョウ</t>
    </rPh>
    <rPh sb="24" eb="26">
      <t>ツイカ</t>
    </rPh>
    <rPh sb="27" eb="30">
      <t>テスウリョウ</t>
    </rPh>
    <rPh sb="30" eb="32">
      <t>キテイ</t>
    </rPh>
    <rPh sb="34" eb="36">
      <t>チュウカン</t>
    </rPh>
    <rPh sb="36" eb="38">
      <t>ケンサ</t>
    </rPh>
    <rPh sb="39" eb="41">
      <t>タイショウ</t>
    </rPh>
    <rPh sb="48" eb="50">
      <t>ツイカ</t>
    </rPh>
    <rPh sb="54" eb="56">
      <t>ケンナイ</t>
    </rPh>
    <rPh sb="56" eb="57">
      <t>トク</t>
    </rPh>
    <rPh sb="57" eb="58">
      <t>チョウ</t>
    </rPh>
    <rPh sb="63" eb="66">
      <t>キジュンホウ</t>
    </rPh>
    <rPh sb="66" eb="68">
      <t>ケンサ</t>
    </rPh>
    <rPh sb="69" eb="71">
      <t>タイショウ</t>
    </rPh>
    <rPh sb="71" eb="72">
      <t>ガイ</t>
    </rPh>
    <rPh sb="81" eb="83">
      <t>ゴカイ</t>
    </rPh>
    <rPh sb="84" eb="85">
      <t>マネ</t>
    </rPh>
    <rPh sb="91" eb="94">
      <t>ヒヒョウジ</t>
    </rPh>
    <phoneticPr fontId="2"/>
  </si>
  <si>
    <t>別表第２－１　　基本手数料（建築物･確認申請）</t>
    <rPh sb="0" eb="2">
      <t>ベッピョウ</t>
    </rPh>
    <rPh sb="2" eb="3">
      <t>ダイ</t>
    </rPh>
    <rPh sb="8" eb="10">
      <t>キホン</t>
    </rPh>
    <rPh sb="10" eb="13">
      <t>テスウリョウ</t>
    </rPh>
    <rPh sb="14" eb="17">
      <t>ケンチクブツ</t>
    </rPh>
    <rPh sb="18" eb="20">
      <t>カクニン</t>
    </rPh>
    <rPh sb="20" eb="22">
      <t>シンセイ</t>
    </rPh>
    <phoneticPr fontId="2"/>
  </si>
  <si>
    <t>別表第２－５　　各種加算額（建築物・確認申請）</t>
    <rPh sb="0" eb="2">
      <t>ベッピョウ</t>
    </rPh>
    <rPh sb="2" eb="3">
      <t>ダイ</t>
    </rPh>
    <rPh sb="8" eb="10">
      <t>カクシュ</t>
    </rPh>
    <rPh sb="10" eb="12">
      <t>カサン</t>
    </rPh>
    <rPh sb="12" eb="13">
      <t>ガク</t>
    </rPh>
    <rPh sb="14" eb="17">
      <t>ケンチクブツ</t>
    </rPh>
    <rPh sb="18" eb="20">
      <t>カクニン</t>
    </rPh>
    <rPh sb="20" eb="22">
      <t>シンセイ</t>
    </rPh>
    <phoneticPr fontId="2"/>
  </si>
  <si>
    <r>
      <t>＜ルート２以外</t>
    </r>
    <r>
      <rPr>
        <vertAlign val="superscript"/>
        <sz val="12"/>
        <rFont val="ＭＳ 明朝"/>
        <family val="1"/>
        <charset val="128"/>
      </rPr>
      <t>※１</t>
    </r>
    <r>
      <rPr>
        <sz val="12"/>
        <rFont val="ＭＳ 明朝"/>
        <family val="1"/>
        <charset val="128"/>
      </rPr>
      <t>＞
　階数２以下かつ500㎡以下：  30,000
　階数３以上又は500㎡超　：  50,000
＜ルート２＞　　　　　　　　　　　　　　　　　×　Ｎ２
　500㎡以下　　　　　　　： 150,000
　500㎡超　　　　　　　　： 180,000</t>
    </r>
    <rPh sb="5" eb="7">
      <t>イガイ</t>
    </rPh>
    <rPh sb="12" eb="14">
      <t>カイスウ</t>
    </rPh>
    <rPh sb="15" eb="17">
      <t>イカ</t>
    </rPh>
    <rPh sb="23" eb="25">
      <t>イカ</t>
    </rPh>
    <rPh sb="36" eb="38">
      <t>カイスウ</t>
    </rPh>
    <rPh sb="39" eb="41">
      <t>イジョウ</t>
    </rPh>
    <rPh sb="41" eb="42">
      <t>マタ</t>
    </rPh>
    <rPh sb="47" eb="48">
      <t>チョウ</t>
    </rPh>
    <rPh sb="92" eb="94">
      <t>イカ</t>
    </rPh>
    <rPh sb="116" eb="117">
      <t>チョウ</t>
    </rPh>
    <phoneticPr fontId="2"/>
  </si>
  <si>
    <t>10,000　×　Ｎ３</t>
    <phoneticPr fontId="2"/>
  </si>
  <si>
    <r>
      <t>その他特殊な審査</t>
    </r>
    <r>
      <rPr>
        <vertAlign val="superscript"/>
        <sz val="12"/>
        <rFont val="ＭＳ 明朝"/>
        <family val="1"/>
        <charset val="128"/>
      </rPr>
      <t>※２</t>
    </r>
    <rPh sb="2" eb="3">
      <t>タ</t>
    </rPh>
    <rPh sb="3" eb="5">
      <t>トクシュ</t>
    </rPh>
    <rPh sb="6" eb="8">
      <t>シンサ</t>
    </rPh>
    <phoneticPr fontId="2"/>
  </si>
  <si>
    <t>　Ｎ１： 法第56条第7項の規定による特例を適用する区分の数</t>
    <rPh sb="5" eb="6">
      <t>ホウ</t>
    </rPh>
    <rPh sb="6" eb="7">
      <t>ダイ</t>
    </rPh>
    <rPh sb="9" eb="10">
      <t>ジョウ</t>
    </rPh>
    <rPh sb="10" eb="11">
      <t>ダイ</t>
    </rPh>
    <rPh sb="12" eb="13">
      <t>コウ</t>
    </rPh>
    <rPh sb="14" eb="16">
      <t>キテイ</t>
    </rPh>
    <rPh sb="19" eb="21">
      <t>トクレイ</t>
    </rPh>
    <rPh sb="22" eb="24">
      <t>テキヨウ</t>
    </rPh>
    <rPh sb="26" eb="28">
      <t>クブン</t>
    </rPh>
    <rPh sb="29" eb="30">
      <t>カズ</t>
    </rPh>
    <phoneticPr fontId="2"/>
  </si>
  <si>
    <t>　Ｎ３： 構造計算適合性判定を要する構造上の棟数</t>
    <rPh sb="5" eb="7">
      <t>コウゾウ</t>
    </rPh>
    <rPh sb="7" eb="9">
      <t>ケイサン</t>
    </rPh>
    <rPh sb="9" eb="12">
      <t>テキゴウセイ</t>
    </rPh>
    <rPh sb="12" eb="14">
      <t>ハンテイ</t>
    </rPh>
    <rPh sb="15" eb="16">
      <t>ヨウ</t>
    </rPh>
    <rPh sb="18" eb="20">
      <t>コウゾウ</t>
    </rPh>
    <rPh sb="20" eb="21">
      <t>ジョウ</t>
    </rPh>
    <rPh sb="22" eb="23">
      <t>トウ</t>
    </rPh>
    <rPh sb="23" eb="24">
      <t>カズ</t>
    </rPh>
    <phoneticPr fontId="2"/>
  </si>
  <si>
    <t>　※２ 避難安全検証法、特定天井の他、別途理事長が定めるもの。</t>
    <phoneticPr fontId="2"/>
  </si>
  <si>
    <t>別表第５－１　　基本手数料（建築物･中間検査）</t>
    <rPh sb="0" eb="2">
      <t>ベッピョウ</t>
    </rPh>
    <rPh sb="2" eb="3">
      <t>ダイ</t>
    </rPh>
    <rPh sb="8" eb="10">
      <t>キホン</t>
    </rPh>
    <rPh sb="10" eb="13">
      <t>テスウリョウ</t>
    </rPh>
    <rPh sb="14" eb="17">
      <t>ケンチクブツ</t>
    </rPh>
    <rPh sb="18" eb="20">
      <t>チュウカン</t>
    </rPh>
    <rPh sb="20" eb="22">
      <t>ケンサ</t>
    </rPh>
    <phoneticPr fontId="2"/>
  </si>
  <si>
    <t>別表第６－１　　基本手数料（建築物･完了検査）</t>
    <rPh sb="0" eb="2">
      <t>ベッピョウ</t>
    </rPh>
    <rPh sb="2" eb="3">
      <t>ダイ</t>
    </rPh>
    <rPh sb="8" eb="10">
      <t>キホン</t>
    </rPh>
    <rPh sb="10" eb="13">
      <t>テスウリョウ</t>
    </rPh>
    <rPh sb="14" eb="17">
      <t>ケンチクブツ</t>
    </rPh>
    <rPh sb="18" eb="20">
      <t>カンリョウ</t>
    </rPh>
    <rPh sb="20" eb="22">
      <t>ケンサ</t>
    </rPh>
    <phoneticPr fontId="2"/>
  </si>
  <si>
    <t>＜手数料額＞
・特例調整基準額の500㎡超を200～500㎡の金額に統一（型式認定物件の手数料が現行より低くなりすぎるための調整）</t>
    <rPh sb="1" eb="4">
      <t>テスウリョウ</t>
    </rPh>
    <rPh sb="4" eb="5">
      <t>ガク</t>
    </rPh>
    <rPh sb="8" eb="10">
      <t>トクレイ</t>
    </rPh>
    <rPh sb="10" eb="12">
      <t>チョウセイ</t>
    </rPh>
    <rPh sb="12" eb="14">
      <t>キジュン</t>
    </rPh>
    <rPh sb="14" eb="15">
      <t>ガク</t>
    </rPh>
    <rPh sb="20" eb="21">
      <t>チョウ</t>
    </rPh>
    <rPh sb="31" eb="33">
      <t>キンガク</t>
    </rPh>
    <rPh sb="34" eb="36">
      <t>トウイツ</t>
    </rPh>
    <rPh sb="37" eb="39">
      <t>カタシキ</t>
    </rPh>
    <rPh sb="39" eb="41">
      <t>ニンテイ</t>
    </rPh>
    <rPh sb="41" eb="43">
      <t>ブッケン</t>
    </rPh>
    <rPh sb="44" eb="47">
      <t>テスウリョウ</t>
    </rPh>
    <rPh sb="48" eb="50">
      <t>ゲンコウ</t>
    </rPh>
    <rPh sb="52" eb="53">
      <t>ヒク</t>
    </rPh>
    <rPh sb="62" eb="64">
      <t>チョウセイ</t>
    </rPh>
    <phoneticPr fontId="2"/>
  </si>
  <si>
    <r>
      <t xml:space="preserve">2024/8/20
</t>
    </r>
    <r>
      <rPr>
        <sz val="11"/>
        <color rgb="FFFF0000"/>
        <rFont val="Yu Gothic"/>
        <family val="3"/>
        <charset val="128"/>
        <scheme val="minor"/>
      </rPr>
      <t>2024/9/3</t>
    </r>
    <phoneticPr fontId="2"/>
  </si>
  <si>
    <t>★施行用</t>
    <rPh sb="1" eb="3">
      <t>セコウ</t>
    </rPh>
    <rPh sb="3" eb="4">
      <t>ヨウ</t>
    </rPh>
    <phoneticPr fontId="2"/>
  </si>
  <si>
    <t>新築</t>
    <rPh sb="0" eb="2">
      <t>シンチク</t>
    </rPh>
    <phoneticPr fontId="2"/>
  </si>
  <si>
    <r>
      <t xml:space="preserve">＜一括算定＞
・対象外に建設性能評価を追加
</t>
    </r>
    <r>
      <rPr>
        <sz val="11"/>
        <color rgb="FFFF0000"/>
        <rFont val="Yu Gothic"/>
        <family val="3"/>
        <charset val="128"/>
        <scheme val="minor"/>
      </rPr>
      <t>・対象外に新築以外を追加</t>
    </r>
    <rPh sb="14" eb="16">
      <t>セイノウ</t>
    </rPh>
    <rPh sb="23" eb="25">
      <t>タイショウ</t>
    </rPh>
    <rPh sb="25" eb="26">
      <t>ガイ</t>
    </rPh>
    <rPh sb="27" eb="29">
      <t>シンチク</t>
    </rPh>
    <rPh sb="29" eb="31">
      <t>イガイ</t>
    </rPh>
    <rPh sb="32" eb="34">
      <t>ツイカ</t>
    </rPh>
    <phoneticPr fontId="2"/>
  </si>
  <si>
    <r>
      <t xml:space="preserve">＜完了検査＞
・建設性能評価有りの場合の手数料を追加（用途分類がＤ～Ｆの場合は非表示）
</t>
    </r>
    <r>
      <rPr>
        <sz val="11"/>
        <color rgb="FFFF0000"/>
        <rFont val="Yu Gothic"/>
        <family val="3"/>
        <charset val="128"/>
        <scheme val="minor"/>
      </rPr>
      <t>・複数棟申請の算定方法修正</t>
    </r>
    <rPh sb="1" eb="3">
      <t>カンリョウ</t>
    </rPh>
    <rPh sb="3" eb="5">
      <t>ケンサ</t>
    </rPh>
    <rPh sb="8" eb="10">
      <t>ケンセツ</t>
    </rPh>
    <rPh sb="10" eb="12">
      <t>セイノウ</t>
    </rPh>
    <rPh sb="12" eb="14">
      <t>ヒョウカ</t>
    </rPh>
    <rPh sb="14" eb="15">
      <t>ア</t>
    </rPh>
    <rPh sb="17" eb="19">
      <t>バアイ</t>
    </rPh>
    <rPh sb="20" eb="23">
      <t>テスウリョウ</t>
    </rPh>
    <rPh sb="24" eb="26">
      <t>ツイカ</t>
    </rPh>
    <rPh sb="27" eb="29">
      <t>ヨウト</t>
    </rPh>
    <rPh sb="29" eb="31">
      <t>ブンルイ</t>
    </rPh>
    <rPh sb="36" eb="38">
      <t>バアイ</t>
    </rPh>
    <rPh sb="39" eb="42">
      <t>ヒヒョウジ</t>
    </rPh>
    <rPh sb="45" eb="47">
      <t>フクスウ</t>
    </rPh>
    <rPh sb="47" eb="48">
      <t>トウ</t>
    </rPh>
    <rPh sb="48" eb="50">
      <t>シンセイ</t>
    </rPh>
    <rPh sb="51" eb="53">
      <t>サンテイ</t>
    </rPh>
    <rPh sb="53" eb="55">
      <t>ホウホウ</t>
    </rPh>
    <rPh sb="55" eb="57">
      <t>シュウセイ</t>
    </rPh>
    <phoneticPr fontId="2"/>
  </si>
  <si>
    <t>分類</t>
    <rPh sb="0" eb="2">
      <t>ブンルイ</t>
    </rPh>
    <phoneticPr fontId="2"/>
  </si>
  <si>
    <r>
      <t>床面積（申請部分）</t>
    </r>
    <r>
      <rPr>
        <vertAlign val="superscript"/>
        <sz val="11"/>
        <color theme="1"/>
        <rFont val="Yu Gothic"/>
        <family val="3"/>
        <charset val="128"/>
        <scheme val="minor"/>
      </rPr>
      <t>※１</t>
    </r>
    <rPh sb="0" eb="3">
      <t>ユカメンセキ</t>
    </rPh>
    <rPh sb="4" eb="6">
      <t>シンセイ</t>
    </rPh>
    <rPh sb="6" eb="8">
      <t>ブブン</t>
    </rPh>
    <phoneticPr fontId="2"/>
  </si>
  <si>
    <t>床面積（申請以外の部分）</t>
    <rPh sb="0" eb="3">
      <t>ユカメンセキ</t>
    </rPh>
    <rPh sb="4" eb="6">
      <t>シンセイ</t>
    </rPh>
    <rPh sb="6" eb="8">
      <t>イガイ</t>
    </rPh>
    <rPh sb="9" eb="11">
      <t>ブブン</t>
    </rPh>
    <phoneticPr fontId="2"/>
  </si>
  <si>
    <t>基本手数料</t>
    <rPh sb="0" eb="2">
      <t>キホン</t>
    </rPh>
    <rPh sb="2" eb="5">
      <t>テスウリョウ</t>
    </rPh>
    <phoneticPr fontId="2"/>
  </si>
  <si>
    <t>階数調整</t>
    <rPh sb="0" eb="2">
      <t>カイスウ</t>
    </rPh>
    <rPh sb="2" eb="4">
      <t>チョウセイ</t>
    </rPh>
    <phoneticPr fontId="2"/>
  </si>
  <si>
    <t>特例調整</t>
    <rPh sb="0" eb="2">
      <t>トクレイ</t>
    </rPh>
    <rPh sb="2" eb="4">
      <t>チョウセイ</t>
    </rPh>
    <phoneticPr fontId="2"/>
  </si>
  <si>
    <t>分類オフセット</t>
    <rPh sb="0" eb="2">
      <t>ブンルイ</t>
    </rPh>
    <phoneticPr fontId="2"/>
  </si>
  <si>
    <t>床面積オフセット</t>
    <rPh sb="0" eb="3">
      <t>ユカメンセキ</t>
    </rPh>
    <phoneticPr fontId="2"/>
  </si>
  <si>
    <t>基準額</t>
    <rPh sb="0" eb="2">
      <t>キジュン</t>
    </rPh>
    <rPh sb="2" eb="3">
      <t>ガク</t>
    </rPh>
    <phoneticPr fontId="2"/>
  </si>
  <si>
    <t>　既存部分による算定額　×　β</t>
    <rPh sb="1" eb="3">
      <t>キゾン</t>
    </rPh>
    <rPh sb="3" eb="5">
      <t>ブブン</t>
    </rPh>
    <rPh sb="8" eb="10">
      <t>サンテイ</t>
    </rPh>
    <rPh sb="10" eb="11">
      <t>ガク</t>
    </rPh>
    <phoneticPr fontId="2"/>
  </si>
  <si>
    <r>
      <t xml:space="preserve">＜確認申請＞
・表②欄外の注意書き（構造計算②）の誤記修正（計画変更も）
</t>
    </r>
    <r>
      <rPr>
        <sz val="11"/>
        <color rgb="FFFF0000"/>
        <rFont val="Yu Gothic"/>
        <family val="3"/>
        <charset val="128"/>
        <scheme val="minor"/>
      </rPr>
      <t>・増築、大規模修繕等の算定方法修正
　（増築：既存面積からの算定額×20％、その他：新築と同じ）
・複数棟申請の算定方法修正・注意書き追加</t>
    </r>
    <rPh sb="1" eb="3">
      <t>カクニン</t>
    </rPh>
    <rPh sb="3" eb="5">
      <t>シンセイ</t>
    </rPh>
    <rPh sb="8" eb="9">
      <t>ヒョウ</t>
    </rPh>
    <rPh sb="10" eb="12">
      <t>ランガイ</t>
    </rPh>
    <rPh sb="13" eb="16">
      <t>チュウイガ</t>
    </rPh>
    <rPh sb="18" eb="20">
      <t>コウゾウ</t>
    </rPh>
    <rPh sb="20" eb="22">
      <t>ケイサン</t>
    </rPh>
    <rPh sb="25" eb="27">
      <t>ゴキ</t>
    </rPh>
    <rPh sb="27" eb="29">
      <t>シュウセイ</t>
    </rPh>
    <rPh sb="30" eb="32">
      <t>ケイカク</t>
    </rPh>
    <rPh sb="32" eb="34">
      <t>ヘンコウ</t>
    </rPh>
    <rPh sb="38" eb="40">
      <t>ゾウチク</t>
    </rPh>
    <rPh sb="41" eb="44">
      <t>ダイキボ</t>
    </rPh>
    <rPh sb="44" eb="46">
      <t>シュウゼン</t>
    </rPh>
    <rPh sb="46" eb="47">
      <t>ナド</t>
    </rPh>
    <rPh sb="48" eb="50">
      <t>サンテイ</t>
    </rPh>
    <rPh sb="50" eb="52">
      <t>ホウホウ</t>
    </rPh>
    <rPh sb="52" eb="54">
      <t>シュウセイ</t>
    </rPh>
    <rPh sb="57" eb="59">
      <t>ゾウチク</t>
    </rPh>
    <rPh sb="60" eb="62">
      <t>キゾン</t>
    </rPh>
    <rPh sb="62" eb="64">
      <t>メンセキ</t>
    </rPh>
    <rPh sb="67" eb="69">
      <t>サンテイ</t>
    </rPh>
    <rPh sb="69" eb="70">
      <t>ガク</t>
    </rPh>
    <rPh sb="77" eb="78">
      <t>タ</t>
    </rPh>
    <rPh sb="79" eb="81">
      <t>シンチク</t>
    </rPh>
    <rPh sb="82" eb="83">
      <t>オナ</t>
    </rPh>
    <rPh sb="87" eb="89">
      <t>フクスウ</t>
    </rPh>
    <rPh sb="89" eb="90">
      <t>トウ</t>
    </rPh>
    <rPh sb="90" eb="92">
      <t>シンセイ</t>
    </rPh>
    <rPh sb="93" eb="95">
      <t>サンテイ</t>
    </rPh>
    <rPh sb="95" eb="97">
      <t>ホウホウ</t>
    </rPh>
    <rPh sb="97" eb="99">
      <t>シュウセイ</t>
    </rPh>
    <rPh sb="100" eb="103">
      <t>チュウイガ</t>
    </rPh>
    <rPh sb="104" eb="106">
      <t>ツイカ</t>
    </rPh>
    <phoneticPr fontId="2"/>
  </si>
  <si>
    <t>主たる申請建築物　 ： 0
附属する申請建築物 ：（別表第2-1～別表第2-3の合計額に
　　　　　　　　　　　 工事種別による調整額を加えた額）
                       × ▲50％</t>
    <rPh sb="0" eb="1">
      <t>シュ</t>
    </rPh>
    <rPh sb="3" eb="5">
      <t>シンセイ</t>
    </rPh>
    <rPh sb="5" eb="8">
      <t>ケンチクブツ</t>
    </rPh>
    <rPh sb="14" eb="16">
      <t>フゾク</t>
    </rPh>
    <rPh sb="18" eb="20">
      <t>シンセイ</t>
    </rPh>
    <rPh sb="20" eb="23">
      <t>ケンチクブツ</t>
    </rPh>
    <rPh sb="57" eb="59">
      <t>コウジ</t>
    </rPh>
    <rPh sb="59" eb="61">
      <t>シュベツ</t>
    </rPh>
    <rPh sb="64" eb="66">
      <t>チョウセイ</t>
    </rPh>
    <rPh sb="66" eb="67">
      <t>ガク</t>
    </rPh>
    <rPh sb="68" eb="69">
      <t>クワ</t>
    </rPh>
    <rPh sb="71" eb="72">
      <t>ガク</t>
    </rPh>
    <phoneticPr fontId="2"/>
  </si>
  <si>
    <t>新築　 ： 0
増築　 ：（申請以外の部分の床面積を申請部分の床面積と
　　　　　 みなした場合の別表第2-1～別表第2-3の合計額）
　　　　　 × 20％
その他 ： 0</t>
    <rPh sb="0" eb="2">
      <t>シンチク</t>
    </rPh>
    <rPh sb="8" eb="10">
      <t>ゾウチク</t>
    </rPh>
    <rPh sb="14" eb="16">
      <t>シンセイ</t>
    </rPh>
    <rPh sb="16" eb="18">
      <t>イガイ</t>
    </rPh>
    <rPh sb="19" eb="21">
      <t>ブブン</t>
    </rPh>
    <rPh sb="22" eb="25">
      <t>ユカメンセキ</t>
    </rPh>
    <rPh sb="26" eb="28">
      <t>シンセイ</t>
    </rPh>
    <rPh sb="28" eb="30">
      <t>ブブン</t>
    </rPh>
    <rPh sb="31" eb="34">
      <t>ユカメンセキ</t>
    </rPh>
    <rPh sb="46" eb="48">
      <t>バアイ</t>
    </rPh>
    <rPh sb="49" eb="51">
      <t>ベッピョウ</t>
    </rPh>
    <rPh sb="51" eb="52">
      <t>ダイ</t>
    </rPh>
    <rPh sb="56" eb="58">
      <t>ベッピョウ</t>
    </rPh>
    <rPh sb="58" eb="59">
      <t>ダイ</t>
    </rPh>
    <rPh sb="63" eb="65">
      <t>ゴウケイ</t>
    </rPh>
    <rPh sb="65" eb="66">
      <t>ガク</t>
    </rPh>
    <rPh sb="82" eb="83">
      <t>タ</t>
    </rPh>
    <phoneticPr fontId="2"/>
  </si>
  <si>
    <t>主たる申請建築物　 ： 0
附属する申請建築物 ：（別表第6-1～別表第6-3の合計額に
　　　　　　　　　　　 中間検査実施による調整額を加え
                       た額） × ▲50％</t>
    <rPh sb="0" eb="1">
      <t>シュ</t>
    </rPh>
    <rPh sb="3" eb="5">
      <t>シンセイ</t>
    </rPh>
    <rPh sb="5" eb="8">
      <t>ケンチクブツ</t>
    </rPh>
    <rPh sb="14" eb="16">
      <t>フゾク</t>
    </rPh>
    <rPh sb="18" eb="20">
      <t>シンセイ</t>
    </rPh>
    <rPh sb="20" eb="23">
      <t>ケンチクブツ</t>
    </rPh>
    <rPh sb="57" eb="59">
      <t>チュウカン</t>
    </rPh>
    <rPh sb="59" eb="61">
      <t>ケンサ</t>
    </rPh>
    <rPh sb="61" eb="63">
      <t>ジッシ</t>
    </rPh>
    <phoneticPr fontId="2"/>
  </si>
  <si>
    <t>主たる申請建築物　 ： 0
附属する申請建築物 ：（別表第5-1～別表第5-3の合計額）
                       × ▲50％</t>
    <rPh sb="0" eb="1">
      <t>シュ</t>
    </rPh>
    <rPh sb="3" eb="5">
      <t>シンセイ</t>
    </rPh>
    <rPh sb="5" eb="8">
      <t>ケンチクブツ</t>
    </rPh>
    <rPh sb="14" eb="16">
      <t>フゾク</t>
    </rPh>
    <rPh sb="18" eb="20">
      <t>シンセイ</t>
    </rPh>
    <rPh sb="20" eb="23">
      <t>ケンチクブツ</t>
    </rPh>
    <phoneticPr fontId="2"/>
  </si>
  <si>
    <t>申請部分の床面積</t>
    <rPh sb="0" eb="2">
      <t>シンセイ</t>
    </rPh>
    <rPh sb="2" eb="4">
      <t>ブブン</t>
    </rPh>
    <rPh sb="5" eb="8">
      <t>ユカメンセキ</t>
    </rPh>
    <phoneticPr fontId="2"/>
  </si>
  <si>
    <t>非該当</t>
  </si>
  <si>
    <r>
      <t>＜ルート２以外</t>
    </r>
    <r>
      <rPr>
        <vertAlign val="superscript"/>
        <sz val="12"/>
        <rFont val="ＭＳ 明朝"/>
        <family val="1"/>
        <charset val="128"/>
      </rPr>
      <t>※１</t>
    </r>
    <r>
      <rPr>
        <sz val="12"/>
        <rFont val="ＭＳ 明朝"/>
        <family val="1"/>
        <charset val="128"/>
      </rPr>
      <t>＞
　階数２以下かつ500㎡以下：  30,000
　階数３以上又は500㎡超　：  50,000
＜ルート２＞　　　　　　　　　　　　　　　　　×　Ｎ２
　500㎡以下　　　　　　　： 150,000
　500㎡超　　　　　　　　： 180,000</t>
    </r>
    <phoneticPr fontId="2"/>
  </si>
  <si>
    <t>　一戸建ての住宅、併用住宅の住宅部分　10,000
　共同住宅、長屋、寄宿舎等　　　　　　30,000</t>
    <rPh sb="1" eb="4">
      <t>イッコダ</t>
    </rPh>
    <rPh sb="6" eb="8">
      <t>ジュウタク</t>
    </rPh>
    <rPh sb="9" eb="13">
      <t>ヘイヨウジュウタク</t>
    </rPh>
    <rPh sb="14" eb="18">
      <t>ジュウタクブブン</t>
    </rPh>
    <rPh sb="27" eb="29">
      <t>キョウドウ</t>
    </rPh>
    <rPh sb="29" eb="31">
      <t>ジュウタク</t>
    </rPh>
    <rPh sb="32" eb="34">
      <t>ナガヤ</t>
    </rPh>
    <rPh sb="35" eb="38">
      <t>キシュクシャ</t>
    </rPh>
    <rPh sb="38" eb="39">
      <t>トウ</t>
    </rPh>
    <phoneticPr fontId="2"/>
  </si>
  <si>
    <t>確認済証の郵送交付</t>
    <rPh sb="0" eb="4">
      <t>カクニンスミショウ</t>
    </rPh>
    <rPh sb="5" eb="7">
      <t>ユウソウ</t>
    </rPh>
    <rPh sb="7" eb="9">
      <t>コウフ</t>
    </rPh>
    <phoneticPr fontId="2"/>
  </si>
  <si>
    <t>第４条第２項（計画変更申請）に相当する額</t>
    <rPh sb="0" eb="1">
      <t>ダイ</t>
    </rPh>
    <rPh sb="2" eb="3">
      <t>ジョウ</t>
    </rPh>
    <rPh sb="3" eb="4">
      <t>ダイ</t>
    </rPh>
    <rPh sb="5" eb="6">
      <t>コウ</t>
    </rPh>
    <rPh sb="7" eb="13">
      <t>ケイカクヘンコウシンセイ</t>
    </rPh>
    <rPh sb="15" eb="17">
      <t>ソウトウ</t>
    </rPh>
    <rPh sb="19" eb="20">
      <t>ガク</t>
    </rPh>
    <phoneticPr fontId="2"/>
  </si>
  <si>
    <t>　　</t>
    <phoneticPr fontId="2"/>
  </si>
  <si>
    <t>　※ 1　令和7年3月31日までに確認済証の交付を受け、工事の着手が令和7年4月1日以降の物件で</t>
    <phoneticPr fontId="2"/>
  </si>
  <si>
    <t>　　　　中間検査申請までに計画変更申請がないもの</t>
    <phoneticPr fontId="2"/>
  </si>
  <si>
    <t>　軽微な変更</t>
    <rPh sb="1" eb="3">
      <t>ケイビ</t>
    </rPh>
    <rPh sb="4" eb="6">
      <t>ヘンコウ</t>
    </rPh>
    <phoneticPr fontId="2"/>
  </si>
  <si>
    <t>　構造規定に係る変更</t>
    <rPh sb="1" eb="5">
      <t>コウゾウキテイ</t>
    </rPh>
    <rPh sb="6" eb="7">
      <t>カカ</t>
    </rPh>
    <rPh sb="8" eb="10">
      <t>ヘンコウ</t>
    </rPh>
    <phoneticPr fontId="2"/>
  </si>
  <si>
    <t>　上記以外の変更</t>
    <rPh sb="1" eb="5">
      <t>ジョウキイガイ</t>
    </rPh>
    <rPh sb="6" eb="8">
      <t>ヘンコウ</t>
    </rPh>
    <phoneticPr fontId="2"/>
  </si>
  <si>
    <t>　　　　完了検査申請までに計画変更申請がないもの（中間検査時に加算している場合は除く。）</t>
    <rPh sb="4" eb="6">
      <t>カンリョウ</t>
    </rPh>
    <rPh sb="25" eb="30">
      <t>チュウカンケンサジ</t>
    </rPh>
    <rPh sb="31" eb="33">
      <t>カサン</t>
    </rPh>
    <rPh sb="37" eb="39">
      <t>バアイ</t>
    </rPh>
    <rPh sb="40" eb="41">
      <t>ノゾ</t>
    </rPh>
    <phoneticPr fontId="2"/>
  </si>
  <si>
    <t>　3,000</t>
    <phoneticPr fontId="2"/>
  </si>
  <si>
    <t>　  0</t>
    <phoneticPr fontId="2"/>
  </si>
  <si>
    <t>検査済証の郵送交付</t>
    <rPh sb="0" eb="4">
      <t>ケンサスミショウ</t>
    </rPh>
    <rPh sb="5" eb="7">
      <t>ユウソウ</t>
    </rPh>
    <rPh sb="7" eb="9">
      <t>コウフ</t>
    </rPh>
    <phoneticPr fontId="2"/>
  </si>
  <si>
    <t>　3,000（構造計算書の提出を
　         伴う場合は15,000）</t>
    <rPh sb="7" eb="12">
      <t>コウゾウケイサンショ</t>
    </rPh>
    <rPh sb="13" eb="15">
      <t>テイシュツ</t>
    </rPh>
    <rPh sb="27" eb="28">
      <t>トモナ</t>
    </rPh>
    <rPh sb="29" eb="31">
      <t>バアイ</t>
    </rPh>
    <phoneticPr fontId="2"/>
  </si>
  <si>
    <t>　一戸建ての住宅、併用住宅の住宅部分　10,000
　共同住宅、長屋、寄宿舎等　　　　　　30,000</t>
    <phoneticPr fontId="2"/>
  </si>
  <si>
    <t>確認済証の郵送交付</t>
    <rPh sb="0" eb="2">
      <t>カクニン</t>
    </rPh>
    <rPh sb="2" eb="3">
      <t>スミ</t>
    </rPh>
    <rPh sb="3" eb="4">
      <t>ショウ</t>
    </rPh>
    <rPh sb="5" eb="7">
      <t>ユウソウ</t>
    </rPh>
    <rPh sb="7" eb="9">
      <t>コウフ</t>
    </rPh>
    <phoneticPr fontId="2"/>
  </si>
  <si>
    <t>中間検査合格証の郵送交付</t>
    <rPh sb="0" eb="2">
      <t>チュウカン</t>
    </rPh>
    <rPh sb="2" eb="4">
      <t>ケンサ</t>
    </rPh>
    <rPh sb="4" eb="6">
      <t>ゴウカク</t>
    </rPh>
    <rPh sb="6" eb="7">
      <t>ショウ</t>
    </rPh>
    <rPh sb="8" eb="10">
      <t>ユウソウ</t>
    </rPh>
    <rPh sb="10" eb="12">
      <t>コウフ</t>
    </rPh>
    <phoneticPr fontId="2"/>
  </si>
  <si>
    <t xml:space="preserve"> 新法（令和7年4月1日施行）
 適用に係る追加審査※1</t>
    <phoneticPr fontId="2"/>
  </si>
  <si>
    <t>第４条第２項（計画変更申請）に相当する額</t>
    <rPh sb="0" eb="1">
      <t>ダイ</t>
    </rPh>
    <rPh sb="2" eb="3">
      <t>ジョウ</t>
    </rPh>
    <rPh sb="3" eb="4">
      <t>ダイ</t>
    </rPh>
    <rPh sb="5" eb="6">
      <t>コウ</t>
    </rPh>
    <rPh sb="7" eb="9">
      <t>ケイカク</t>
    </rPh>
    <rPh sb="9" eb="11">
      <t>ヘンコウ</t>
    </rPh>
    <rPh sb="11" eb="13">
      <t>シンセイ</t>
    </rPh>
    <rPh sb="15" eb="17">
      <t>ソウトウ</t>
    </rPh>
    <rPh sb="19" eb="20">
      <t>ガク</t>
    </rPh>
    <phoneticPr fontId="2"/>
  </si>
  <si>
    <t>検査済証の郵送交付</t>
    <rPh sb="0" eb="2">
      <t>ケンサ</t>
    </rPh>
    <rPh sb="2" eb="3">
      <t>スミ</t>
    </rPh>
    <rPh sb="3" eb="4">
      <t>ショウ</t>
    </rPh>
    <rPh sb="5" eb="7">
      <t>ユウソウ</t>
    </rPh>
    <rPh sb="7" eb="9">
      <t>コウフ</t>
    </rPh>
    <phoneticPr fontId="2"/>
  </si>
  <si>
    <t>　新法（令和7年4月1日施行）
　適用に係る追加審査※1</t>
    <phoneticPr fontId="2"/>
  </si>
  <si>
    <t>※ 1　令和7年3月31日までに確認済証の交付を受け、工事の着手が令和7年4月1日以降の物件で</t>
    <phoneticPr fontId="2"/>
  </si>
  <si>
    <t>　　　完了検査申請までに計画変更申請がないもの（中間検査時に加算している場合は除く。）</t>
    <phoneticPr fontId="2"/>
  </si>
  <si>
    <t xml:space="preserve"> 省エネ基準適合審査</t>
    <rPh sb="6" eb="8">
      <t>テキゴウ</t>
    </rPh>
    <rPh sb="8" eb="10">
      <t>シンサ</t>
    </rPh>
    <phoneticPr fontId="2"/>
  </si>
  <si>
    <t>　省エネ仕様基準に係る変更</t>
    <rPh sb="1" eb="2">
      <t>ショウ</t>
    </rPh>
    <rPh sb="4" eb="6">
      <t>シヨウ</t>
    </rPh>
    <rPh sb="6" eb="8">
      <t>キジュン</t>
    </rPh>
    <rPh sb="9" eb="10">
      <t>カカ</t>
    </rPh>
    <rPh sb="11" eb="13">
      <t>ヘンコウ</t>
    </rPh>
    <phoneticPr fontId="2"/>
  </si>
  <si>
    <t xml:space="preserve"> 省エネ基準適合審査</t>
    <rPh sb="1" eb="2">
      <t>ショウ</t>
    </rPh>
    <rPh sb="4" eb="6">
      <t>キジュン</t>
    </rPh>
    <rPh sb="6" eb="8">
      <t>テキゴウ</t>
    </rPh>
    <rPh sb="8" eb="10">
      <t>シンサ</t>
    </rPh>
    <phoneticPr fontId="2"/>
  </si>
  <si>
    <t>250401-01</t>
    <phoneticPr fontId="2"/>
  </si>
  <si>
    <t>241001-1</t>
    <phoneticPr fontId="2"/>
  </si>
  <si>
    <t>工事種別調整額</t>
    <rPh sb="0" eb="2">
      <t>コウジ</t>
    </rPh>
    <rPh sb="2" eb="4">
      <t>シュベツ</t>
    </rPh>
    <rPh sb="4" eb="6">
      <t>チョウセイ</t>
    </rPh>
    <rPh sb="6" eb="7">
      <t>ガク</t>
    </rPh>
    <phoneticPr fontId="2"/>
  </si>
  <si>
    <t>あり</t>
  </si>
  <si>
    <t>省エネ基準審査（仕様基準）</t>
    <rPh sb="0" eb="1">
      <t>ショウ</t>
    </rPh>
    <rPh sb="3" eb="5">
      <t>キジュン</t>
    </rPh>
    <rPh sb="5" eb="7">
      <t>シンサ</t>
    </rPh>
    <rPh sb="8" eb="10">
      <t>シヨウ</t>
    </rPh>
    <rPh sb="10" eb="12">
      <t>キジュン</t>
    </rPh>
    <phoneticPr fontId="2"/>
  </si>
  <si>
    <t>省エネ基準審査（戸建）</t>
    <rPh sb="0" eb="1">
      <t>ショウ</t>
    </rPh>
    <rPh sb="3" eb="5">
      <t>キジュン</t>
    </rPh>
    <rPh sb="5" eb="7">
      <t>シンサ</t>
    </rPh>
    <rPh sb="8" eb="10">
      <t>コダテ</t>
    </rPh>
    <phoneticPr fontId="2"/>
  </si>
  <si>
    <t>省エネ基準審査（共同）</t>
    <rPh sb="0" eb="1">
      <t>ショウ</t>
    </rPh>
    <rPh sb="3" eb="7">
      <t>キジュンシンサ</t>
    </rPh>
    <rPh sb="8" eb="10">
      <t>キョウドウ</t>
    </rPh>
    <phoneticPr fontId="2"/>
  </si>
  <si>
    <t>郵送交付</t>
    <rPh sb="0" eb="2">
      <t>ユウソウ</t>
    </rPh>
    <rPh sb="2" eb="4">
      <t>コウフ</t>
    </rPh>
    <phoneticPr fontId="2"/>
  </si>
  <si>
    <r>
      <t>（戸建等</t>
    </r>
    <r>
      <rPr>
        <sz val="11"/>
        <color rgb="FFFF0000"/>
        <rFont val="Yu Gothic"/>
        <family val="3"/>
        <charset val="128"/>
        <scheme val="minor"/>
      </rPr>
      <t>10,000</t>
    </r>
    <r>
      <rPr>
        <sz val="11"/>
        <color theme="1"/>
        <rFont val="Yu Gothic"/>
        <family val="2"/>
        <scheme val="minor"/>
      </rPr>
      <t>円 or 共同等</t>
    </r>
    <r>
      <rPr>
        <sz val="11"/>
        <color rgb="FFFF0000"/>
        <rFont val="Yu Gothic"/>
        <family val="3"/>
        <charset val="128"/>
        <scheme val="minor"/>
      </rPr>
      <t>30,000</t>
    </r>
    <r>
      <rPr>
        <sz val="11"/>
        <color theme="1"/>
        <rFont val="Yu Gothic"/>
        <family val="2"/>
        <scheme val="minor"/>
      </rPr>
      <t>円）×対象数</t>
    </r>
    <rPh sb="1" eb="4">
      <t>コダテナド</t>
    </rPh>
    <rPh sb="10" eb="11">
      <t>エン</t>
    </rPh>
    <rPh sb="15" eb="17">
      <t>キョウドウ</t>
    </rPh>
    <rPh sb="17" eb="18">
      <t>ナド</t>
    </rPh>
    <rPh sb="24" eb="25">
      <t>エン</t>
    </rPh>
    <rPh sb="27" eb="29">
      <t>タイショウ</t>
    </rPh>
    <rPh sb="29" eb="30">
      <t>スウ</t>
    </rPh>
    <phoneticPr fontId="2"/>
  </si>
  <si>
    <t>確認済証の郵送交付</t>
    <rPh sb="0" eb="2">
      <t>カクニン</t>
    </rPh>
    <rPh sb="2" eb="3">
      <t>ズミ</t>
    </rPh>
    <rPh sb="3" eb="4">
      <t>ショウ</t>
    </rPh>
    <rPh sb="5" eb="7">
      <t>ユウソウ</t>
    </rPh>
    <rPh sb="7" eb="9">
      <t>コウフ</t>
    </rPh>
    <phoneticPr fontId="2"/>
  </si>
  <si>
    <r>
      <t>「あり」の場合は</t>
    </r>
    <r>
      <rPr>
        <sz val="11"/>
        <color rgb="FFFF0000"/>
        <rFont val="Yu Gothic"/>
        <family val="3"/>
        <charset val="128"/>
        <scheme val="minor"/>
      </rPr>
      <t>2,000</t>
    </r>
    <r>
      <rPr>
        <sz val="11"/>
        <color theme="1"/>
        <rFont val="Yu Gothic"/>
        <family val="2"/>
        <scheme val="minor"/>
      </rPr>
      <t>円</t>
    </r>
    <rPh sb="5" eb="7">
      <t>バアイ</t>
    </rPh>
    <rPh sb="13" eb="14">
      <t>エン</t>
    </rPh>
    <phoneticPr fontId="2"/>
  </si>
  <si>
    <t>　相当する額の加算がありますのでご注意ください。</t>
    <rPh sb="1" eb="3">
      <t>ソウトウ</t>
    </rPh>
    <rPh sb="5" eb="6">
      <t>ガク</t>
    </rPh>
    <rPh sb="7" eb="9">
      <t>カサン</t>
    </rPh>
    <rPh sb="17" eb="19">
      <t>チュウイ</t>
    </rPh>
    <phoneticPr fontId="2"/>
  </si>
  <si>
    <t>※新法（令和７年４月１日施行）適用に係る追加審査が必要な場合は、上記金額に「計画変更申請手数料」に</t>
    <rPh sb="1" eb="3">
      <t>シンポウ</t>
    </rPh>
    <rPh sb="4" eb="6">
      <t>レイワ</t>
    </rPh>
    <rPh sb="7" eb="8">
      <t>ネン</t>
    </rPh>
    <rPh sb="9" eb="10">
      <t>ガツ</t>
    </rPh>
    <rPh sb="11" eb="12">
      <t>ヒ</t>
    </rPh>
    <rPh sb="12" eb="14">
      <t>セコウ</t>
    </rPh>
    <rPh sb="15" eb="17">
      <t>テキヨウ</t>
    </rPh>
    <rPh sb="18" eb="19">
      <t>カカ</t>
    </rPh>
    <rPh sb="20" eb="22">
      <t>ツイカ</t>
    </rPh>
    <rPh sb="22" eb="24">
      <t>シンサ</t>
    </rPh>
    <rPh sb="25" eb="27">
      <t>ヒツヨウ</t>
    </rPh>
    <rPh sb="28" eb="30">
      <t>バアイ</t>
    </rPh>
    <rPh sb="32" eb="34">
      <t>ジョウキ</t>
    </rPh>
    <rPh sb="34" eb="36">
      <t>キンガク</t>
    </rPh>
    <rPh sb="38" eb="40">
      <t>ケイカク</t>
    </rPh>
    <rPh sb="40" eb="42">
      <t>ヘンコウ</t>
    </rPh>
    <rPh sb="42" eb="44">
      <t>シンセイ</t>
    </rPh>
    <rPh sb="44" eb="47">
      <t>テスウリョウ</t>
    </rPh>
    <phoneticPr fontId="2"/>
  </si>
  <si>
    <t>中間検査合格証の郵送交付</t>
    <rPh sb="0" eb="2">
      <t>チュウカン</t>
    </rPh>
    <rPh sb="2" eb="4">
      <t>ケンサ</t>
    </rPh>
    <rPh sb="4" eb="6">
      <t>ゴウカク</t>
    </rPh>
    <rPh sb="6" eb="7">
      <t>ショウ</t>
    </rPh>
    <rPh sb="8" eb="10">
      <t>ユウソウ</t>
    </rPh>
    <rPh sb="10" eb="12">
      <t>コウフ</t>
    </rPh>
    <phoneticPr fontId="2"/>
  </si>
  <si>
    <t>省エネ検査</t>
    <rPh sb="0" eb="1">
      <t>ショウ</t>
    </rPh>
    <rPh sb="3" eb="5">
      <t>ケンサ</t>
    </rPh>
    <phoneticPr fontId="2"/>
  </si>
  <si>
    <t>あり
（他機関判定）</t>
    <rPh sb="4" eb="5">
      <t>タ</t>
    </rPh>
    <rPh sb="5" eb="7">
      <t>キカン</t>
    </rPh>
    <rPh sb="7" eb="9">
      <t>ハンテイ</t>
    </rPh>
    <phoneticPr fontId="2"/>
  </si>
  <si>
    <t>あり
（他機関判定･軽変B)</t>
    <rPh sb="4" eb="5">
      <t>タ</t>
    </rPh>
    <rPh sb="5" eb="7">
      <t>キカン</t>
    </rPh>
    <rPh sb="7" eb="9">
      <t>ハンテイ</t>
    </rPh>
    <rPh sb="10" eb="11">
      <t>ケイ</t>
    </rPh>
    <rPh sb="11" eb="12">
      <t>ヘン</t>
    </rPh>
    <phoneticPr fontId="2"/>
  </si>
  <si>
    <t>あり
（軽変B)</t>
    <rPh sb="4" eb="5">
      <t>ケイ</t>
    </rPh>
    <rPh sb="5" eb="6">
      <t>ヘン</t>
    </rPh>
    <phoneticPr fontId="2"/>
  </si>
  <si>
    <t>検査済証の郵送交付</t>
    <rPh sb="0" eb="2">
      <t>ケンサ</t>
    </rPh>
    <rPh sb="2" eb="3">
      <t>ズミ</t>
    </rPh>
    <rPh sb="3" eb="4">
      <t>ショウ</t>
    </rPh>
    <rPh sb="5" eb="7">
      <t>ユウソウ</t>
    </rPh>
    <rPh sb="7" eb="9">
      <t>コウフ</t>
    </rPh>
    <phoneticPr fontId="2"/>
  </si>
  <si>
    <t>軽微な変更（構造規定）</t>
    <rPh sb="0" eb="2">
      <t>ケイビ</t>
    </rPh>
    <rPh sb="3" eb="5">
      <t>ヘンコウ</t>
    </rPh>
    <rPh sb="6" eb="8">
      <t>コウゾウ</t>
    </rPh>
    <rPh sb="8" eb="10">
      <t>キテイ</t>
    </rPh>
    <phoneticPr fontId="2"/>
  </si>
  <si>
    <t>軽微な変更（省エネ仕様基準）</t>
    <rPh sb="0" eb="2">
      <t>ケイビ</t>
    </rPh>
    <rPh sb="3" eb="5">
      <t>ヘンコウ</t>
    </rPh>
    <rPh sb="6" eb="7">
      <t>ショウ</t>
    </rPh>
    <rPh sb="9" eb="11">
      <t>シヨウ</t>
    </rPh>
    <rPh sb="11" eb="13">
      <t>キジュン</t>
    </rPh>
    <phoneticPr fontId="2"/>
  </si>
  <si>
    <t>軽微な変更（構造規定･構造計算）</t>
    <rPh sb="0" eb="2">
      <t>ケイビ</t>
    </rPh>
    <rPh sb="3" eb="5">
      <t>ヘンコウ</t>
    </rPh>
    <rPh sb="6" eb="8">
      <t>コウゾウ</t>
    </rPh>
    <rPh sb="8" eb="10">
      <t>キテイ</t>
    </rPh>
    <rPh sb="11" eb="13">
      <t>コウゾウ</t>
    </rPh>
    <rPh sb="13" eb="15">
      <t>ケイサン</t>
    </rPh>
    <phoneticPr fontId="2"/>
  </si>
  <si>
    <t>軽微な変更（省エネ仕様基準）</t>
    <rPh sb="0" eb="2">
      <t>ケイビ</t>
    </rPh>
    <rPh sb="3" eb="5">
      <t>ヘンコウ</t>
    </rPh>
    <rPh sb="6" eb="7">
      <t>ショウ</t>
    </rPh>
    <rPh sb="9" eb="13">
      <t>シヨウキジュン</t>
    </rPh>
    <phoneticPr fontId="2"/>
  </si>
  <si>
    <r>
      <t>（基本</t>
    </r>
    <r>
      <rPr>
        <sz val="11"/>
        <color rgb="FFFF0000"/>
        <rFont val="Yu Gothic"/>
        <family val="3"/>
        <charset val="128"/>
        <scheme val="minor"/>
      </rPr>
      <t>3,000</t>
    </r>
    <r>
      <rPr>
        <sz val="11"/>
        <color theme="1"/>
        <rFont val="Yu Gothic"/>
        <family val="2"/>
        <scheme val="minor"/>
      </rPr>
      <t>円 or 計算付き</t>
    </r>
    <r>
      <rPr>
        <sz val="11"/>
        <color rgb="FFFF0000"/>
        <rFont val="Yu Gothic"/>
        <family val="3"/>
        <charset val="128"/>
        <scheme val="minor"/>
      </rPr>
      <t>15,000</t>
    </r>
    <r>
      <rPr>
        <sz val="11"/>
        <color theme="1"/>
        <rFont val="Yu Gothic"/>
        <family val="2"/>
        <scheme val="minor"/>
      </rPr>
      <t>円）</t>
    </r>
    <rPh sb="8" eb="9">
      <t>エン</t>
    </rPh>
    <rPh sb="13" eb="15">
      <t>ケイサン</t>
    </rPh>
    <rPh sb="15" eb="16">
      <t>ツ</t>
    </rPh>
    <rPh sb="23" eb="24">
      <t>エン</t>
    </rPh>
    <phoneticPr fontId="2"/>
  </si>
  <si>
    <r>
      <t>「あり」の場合は</t>
    </r>
    <r>
      <rPr>
        <sz val="11"/>
        <color rgb="FFFF0000"/>
        <rFont val="Yu Gothic"/>
        <family val="3"/>
        <charset val="128"/>
        <scheme val="minor"/>
      </rPr>
      <t>3,000</t>
    </r>
    <r>
      <rPr>
        <sz val="11"/>
        <color theme="1"/>
        <rFont val="Yu Gothic"/>
        <family val="2"/>
        <scheme val="minor"/>
      </rPr>
      <t>円</t>
    </r>
    <rPh sb="5" eb="7">
      <t>バアイ</t>
    </rPh>
    <rPh sb="13" eb="14">
      <t>エン</t>
    </rPh>
    <phoneticPr fontId="2"/>
  </si>
  <si>
    <t>　相当する額の加算がありますのでご注意ください。（中間検査時に追加審査を実施している場合を除きます。）</t>
    <rPh sb="1" eb="3">
      <t>ソウトウ</t>
    </rPh>
    <rPh sb="5" eb="6">
      <t>ガク</t>
    </rPh>
    <rPh sb="7" eb="9">
      <t>カサン</t>
    </rPh>
    <rPh sb="17" eb="19">
      <t>チュウイ</t>
    </rPh>
    <rPh sb="25" eb="27">
      <t>チュウカン</t>
    </rPh>
    <rPh sb="27" eb="29">
      <t>ケンサ</t>
    </rPh>
    <rPh sb="29" eb="30">
      <t>ジ</t>
    </rPh>
    <rPh sb="31" eb="33">
      <t>ツイカ</t>
    </rPh>
    <rPh sb="33" eb="35">
      <t>シンサ</t>
    </rPh>
    <rPh sb="36" eb="38">
      <t>ジッシ</t>
    </rPh>
    <rPh sb="42" eb="44">
      <t>バアイ</t>
    </rPh>
    <rPh sb="45" eb="46">
      <t>ノゾ</t>
    </rPh>
    <phoneticPr fontId="2"/>
  </si>
  <si>
    <t>省エネ仕様基準</t>
    <rPh sb="0" eb="1">
      <t>ショウ</t>
    </rPh>
    <rPh sb="3" eb="5">
      <t>シヨウ</t>
    </rPh>
    <rPh sb="5" eb="7">
      <t>キジュン</t>
    </rPh>
    <phoneticPr fontId="2"/>
  </si>
  <si>
    <r>
      <t>★本シートは各申請の算定結果のみを示していますので、手数料の内訳は個別の算定シートにて
　ご確認ください。
★次のものについては</t>
    </r>
    <r>
      <rPr>
        <b/>
        <sz val="12"/>
        <color rgb="FFFF0000"/>
        <rFont val="Yu Gothic"/>
        <family val="3"/>
        <charset val="128"/>
        <scheme val="minor"/>
      </rPr>
      <t>本シートでは算定できません</t>
    </r>
    <r>
      <rPr>
        <sz val="12"/>
        <rFont val="Yu Gothic"/>
        <family val="3"/>
        <charset val="128"/>
        <scheme val="minor"/>
      </rPr>
      <t>ので個別の算定シートにてご確認ください。
　</t>
    </r>
    <r>
      <rPr>
        <b/>
        <sz val="12"/>
        <color rgb="FFFF0000"/>
        <rFont val="Yu Gothic"/>
        <family val="3"/>
        <charset val="128"/>
        <scheme val="minor"/>
      </rPr>
      <t>・新築以外　　　　　・複数棟申請　　　　　・計画変更申請
　・構造別棟計算　　　・構造計算ルート２、ルート３
　・軽微な変更（構造規定又は省エネ仕様基準に係るものに限る）があるもの
　・省エネ適判対象建築物において省エネ基準に関する軽微な変更（ルートB）が含まれるもの
　・当センターに建設住宅性能評価を申請しているもの
　・直前の手続き又は省エネ適判が他機関によるもの</t>
    </r>
    <r>
      <rPr>
        <sz val="12"/>
        <rFont val="Yu Gothic"/>
        <family val="3"/>
        <charset val="128"/>
        <scheme val="minor"/>
      </rPr>
      <t xml:space="preserve">
　</t>
    </r>
    <r>
      <rPr>
        <b/>
        <sz val="12"/>
        <color rgb="FFFF0000"/>
        <rFont val="Yu Gothic"/>
        <family val="3"/>
        <charset val="128"/>
        <scheme val="minor"/>
      </rPr>
      <t>・確認済証等の郵送交付</t>
    </r>
    <rPh sb="1" eb="2">
      <t>ホン</t>
    </rPh>
    <rPh sb="6" eb="7">
      <t>カク</t>
    </rPh>
    <rPh sb="7" eb="9">
      <t>シンセイ</t>
    </rPh>
    <rPh sb="10" eb="12">
      <t>サンテイ</t>
    </rPh>
    <rPh sb="12" eb="14">
      <t>ケッカ</t>
    </rPh>
    <rPh sb="17" eb="18">
      <t>シメ</t>
    </rPh>
    <rPh sb="26" eb="29">
      <t>テスウリョウ</t>
    </rPh>
    <rPh sb="30" eb="32">
      <t>ウチワケ</t>
    </rPh>
    <rPh sb="33" eb="35">
      <t>コベツ</t>
    </rPh>
    <rPh sb="36" eb="38">
      <t>サンテイ</t>
    </rPh>
    <rPh sb="46" eb="48">
      <t>カクニン</t>
    </rPh>
    <rPh sb="55" eb="56">
      <t>ツギ</t>
    </rPh>
    <rPh sb="64" eb="65">
      <t>ホン</t>
    </rPh>
    <rPh sb="70" eb="72">
      <t>サンテイ</t>
    </rPh>
    <rPh sb="79" eb="81">
      <t>コベツ</t>
    </rPh>
    <rPh sb="82" eb="84">
      <t>サンテイ</t>
    </rPh>
    <rPh sb="90" eb="92">
      <t>カクニン</t>
    </rPh>
    <rPh sb="100" eb="102">
      <t>シンチク</t>
    </rPh>
    <rPh sb="102" eb="104">
      <t>イガイ</t>
    </rPh>
    <rPh sb="110" eb="112">
      <t>フクスウ</t>
    </rPh>
    <rPh sb="112" eb="113">
      <t>トウ</t>
    </rPh>
    <rPh sb="113" eb="115">
      <t>シンセイ</t>
    </rPh>
    <rPh sb="121" eb="123">
      <t>ケイカク</t>
    </rPh>
    <rPh sb="123" eb="125">
      <t>ヘンコウ</t>
    </rPh>
    <rPh sb="130" eb="132">
      <t>ベツムネ</t>
    </rPh>
    <rPh sb="132" eb="134">
      <t>ケイサン</t>
    </rPh>
    <rPh sb="138" eb="140">
      <t>コウゾウ</t>
    </rPh>
    <rPh sb="140" eb="142">
      <t>ケイサン</t>
    </rPh>
    <rPh sb="156" eb="158">
      <t>ケイビ</t>
    </rPh>
    <rPh sb="159" eb="161">
      <t>ヘンコウ</t>
    </rPh>
    <rPh sb="162" eb="164">
      <t>コウゾウ</t>
    </rPh>
    <rPh sb="164" eb="166">
      <t>キテイ</t>
    </rPh>
    <rPh sb="166" eb="167">
      <t>マタ</t>
    </rPh>
    <rPh sb="168" eb="169">
      <t>ショウ</t>
    </rPh>
    <rPh sb="171" eb="173">
      <t>シヨウ</t>
    </rPh>
    <rPh sb="173" eb="175">
      <t>キジュン</t>
    </rPh>
    <rPh sb="176" eb="177">
      <t>カカ</t>
    </rPh>
    <rPh sb="181" eb="182">
      <t>カギ</t>
    </rPh>
    <rPh sb="190" eb="191">
      <t>ショウ</t>
    </rPh>
    <rPh sb="193" eb="195">
      <t>テキハン</t>
    </rPh>
    <rPh sb="195" eb="197">
      <t>タイショウ</t>
    </rPh>
    <rPh sb="197" eb="200">
      <t>ケンチクブツ</t>
    </rPh>
    <rPh sb="204" eb="205">
      <t>ショウ</t>
    </rPh>
    <rPh sb="207" eb="209">
      <t>キジュン</t>
    </rPh>
    <rPh sb="210" eb="211">
      <t>カン</t>
    </rPh>
    <rPh sb="213" eb="215">
      <t>ケイビ</t>
    </rPh>
    <rPh sb="216" eb="218">
      <t>ヘンコウ</t>
    </rPh>
    <rPh sb="225" eb="226">
      <t>フク</t>
    </rPh>
    <rPh sb="236" eb="237">
      <t>トウ</t>
    </rPh>
    <rPh sb="242" eb="244">
      <t>ケンセツ</t>
    </rPh>
    <rPh sb="244" eb="246">
      <t>ジュウタク</t>
    </rPh>
    <rPh sb="246" eb="248">
      <t>セイノウ</t>
    </rPh>
    <rPh sb="248" eb="250">
      <t>ヒョウカ</t>
    </rPh>
    <rPh sb="251" eb="253">
      <t>シンセイ</t>
    </rPh>
    <rPh sb="274" eb="275">
      <t>タ</t>
    </rPh>
    <rPh sb="275" eb="277">
      <t>キカン</t>
    </rPh>
    <rPh sb="287" eb="289">
      <t>カクニン</t>
    </rPh>
    <rPh sb="289" eb="291">
      <t>スミショウ</t>
    </rPh>
    <rPh sb="291" eb="292">
      <t>ナド</t>
    </rPh>
    <rPh sb="293" eb="295">
      <t>ユウソウ</t>
    </rPh>
    <rPh sb="295" eb="297">
      <t>コウフ</t>
    </rPh>
    <phoneticPr fontId="2"/>
  </si>
  <si>
    <r>
      <t>省エネ仕様基準審査</t>
    </r>
    <r>
      <rPr>
        <vertAlign val="superscript"/>
        <sz val="11"/>
        <color rgb="FFFF0000"/>
        <rFont val="Yu Gothic"/>
        <family val="3"/>
        <charset val="128"/>
        <scheme val="minor"/>
      </rPr>
      <t>※１</t>
    </r>
    <rPh sb="0" eb="1">
      <t>ショウ</t>
    </rPh>
    <rPh sb="3" eb="5">
      <t>シヨウ</t>
    </rPh>
    <rPh sb="5" eb="7">
      <t>キジュン</t>
    </rPh>
    <rPh sb="7" eb="9">
      <t>シンサ</t>
    </rPh>
    <phoneticPr fontId="2"/>
  </si>
  <si>
    <r>
      <t>省エネ基準検査</t>
    </r>
    <r>
      <rPr>
        <vertAlign val="superscript"/>
        <sz val="11"/>
        <color rgb="FFFF0000"/>
        <rFont val="Yu Gothic"/>
        <family val="3"/>
        <charset val="128"/>
        <scheme val="minor"/>
      </rPr>
      <t>※２</t>
    </r>
    <rPh sb="0" eb="1">
      <t>ショウ</t>
    </rPh>
    <rPh sb="3" eb="5">
      <t>キジュン</t>
    </rPh>
    <rPh sb="5" eb="7">
      <t>ケンサ</t>
    </rPh>
    <phoneticPr fontId="2"/>
  </si>
  <si>
    <r>
      <t>※１　省エネ適判を受ける場合は「なし」を選択してください。（</t>
    </r>
    <r>
      <rPr>
        <u/>
        <sz val="11"/>
        <color rgb="FFFF0000"/>
        <rFont val="Yu Gothic"/>
        <family val="3"/>
        <charset val="128"/>
        <scheme val="minor"/>
      </rPr>
      <t>省エネ適判申請手数料は別途かかります。）</t>
    </r>
    <rPh sb="3" eb="4">
      <t>ショウ</t>
    </rPh>
    <rPh sb="6" eb="8">
      <t>テキハン</t>
    </rPh>
    <rPh sb="9" eb="10">
      <t>ウ</t>
    </rPh>
    <rPh sb="12" eb="14">
      <t>バアイ</t>
    </rPh>
    <rPh sb="20" eb="22">
      <t>センタク</t>
    </rPh>
    <rPh sb="30" eb="31">
      <t>ショウ</t>
    </rPh>
    <rPh sb="33" eb="35">
      <t>テキハン</t>
    </rPh>
    <rPh sb="35" eb="37">
      <t>シンセイ</t>
    </rPh>
    <rPh sb="37" eb="40">
      <t>テスウリョウ</t>
    </rPh>
    <rPh sb="41" eb="43">
      <t>ベット</t>
    </rPh>
    <phoneticPr fontId="2"/>
  </si>
  <si>
    <t>※１　複数棟申請における注意事項　　　申請に係る附属建築物のうち次のものについては、主たる申請建築物（１棟目）の
　　　床面積（申請部分）に附属建築物の床面積を合算して入力してください。（棟別の入力は不要です。）
　　　　・確認申請書第４面の作成を要しない附属建築物（10㎡以下）
　　　　・主たる申請建築物（１棟目）が住宅系（A類～C類）の場合における30㎡／棟以下の附属建築物</t>
    <rPh sb="3" eb="5">
      <t>フクスウ</t>
    </rPh>
    <rPh sb="5" eb="6">
      <t>トウ</t>
    </rPh>
    <rPh sb="6" eb="8">
      <t>シンセイ</t>
    </rPh>
    <rPh sb="12" eb="14">
      <t>チュウイ</t>
    </rPh>
    <rPh sb="14" eb="16">
      <t>ジコウ</t>
    </rPh>
    <rPh sb="19" eb="21">
      <t>シンセイ</t>
    </rPh>
    <rPh sb="22" eb="23">
      <t>カカ</t>
    </rPh>
    <rPh sb="24" eb="26">
      <t>フゾク</t>
    </rPh>
    <rPh sb="26" eb="29">
      <t>ケンチクブツ</t>
    </rPh>
    <rPh sb="32" eb="33">
      <t>ツギ</t>
    </rPh>
    <rPh sb="42" eb="43">
      <t>シュ</t>
    </rPh>
    <rPh sb="45" eb="47">
      <t>シンセイ</t>
    </rPh>
    <rPh sb="47" eb="50">
      <t>ケンチクブツ</t>
    </rPh>
    <rPh sb="52" eb="53">
      <t>トウ</t>
    </rPh>
    <rPh sb="53" eb="54">
      <t>メ</t>
    </rPh>
    <rPh sb="60" eb="63">
      <t>ユカメンセキ</t>
    </rPh>
    <rPh sb="64" eb="66">
      <t>シンセイ</t>
    </rPh>
    <rPh sb="66" eb="68">
      <t>ブブン</t>
    </rPh>
    <rPh sb="70" eb="72">
      <t>フゾク</t>
    </rPh>
    <rPh sb="72" eb="75">
      <t>ケンチクブツ</t>
    </rPh>
    <rPh sb="76" eb="79">
      <t>ユカメンセキ</t>
    </rPh>
    <rPh sb="80" eb="82">
      <t>ガッサン</t>
    </rPh>
    <rPh sb="84" eb="86">
      <t>ニュウリョク</t>
    </rPh>
    <rPh sb="94" eb="95">
      <t>ムネ</t>
    </rPh>
    <rPh sb="95" eb="96">
      <t>ベツ</t>
    </rPh>
    <rPh sb="97" eb="99">
      <t>ニュウリョク</t>
    </rPh>
    <rPh sb="100" eb="102">
      <t>フヨウ</t>
    </rPh>
    <rPh sb="128" eb="130">
      <t>フゾク</t>
    </rPh>
    <phoneticPr fontId="2"/>
  </si>
  <si>
    <t>&lt;一括算定&gt;
・「省エネ仕様基準」追加。「省エネ適判」⇒「省エネ基準検査」に変更。
・加算対象となる軽微変更は対象外である注意書き追加。
＜確認申請・計画変更＞
・加算項目に「省エネ仕様基準」と「郵送交付」を追加。
＜中間検査＞
・表②（各種加算）を追加。（「郵送交付」を追加。）
＜完了検査＞
・加算項目に「軽微な変更」と「郵送交付」を追加。</t>
    <rPh sb="1" eb="3">
      <t>イッカツ</t>
    </rPh>
    <rPh sb="3" eb="5">
      <t>サンテイ</t>
    </rPh>
    <rPh sb="9" eb="10">
      <t>ショウ</t>
    </rPh>
    <rPh sb="12" eb="14">
      <t>シヨウ</t>
    </rPh>
    <rPh sb="14" eb="16">
      <t>キジュン</t>
    </rPh>
    <rPh sb="17" eb="19">
      <t>ツイカ</t>
    </rPh>
    <rPh sb="21" eb="22">
      <t>ショウ</t>
    </rPh>
    <rPh sb="24" eb="26">
      <t>テキハン</t>
    </rPh>
    <rPh sb="29" eb="30">
      <t>ショウ</t>
    </rPh>
    <rPh sb="32" eb="34">
      <t>キジュン</t>
    </rPh>
    <rPh sb="34" eb="36">
      <t>ケンサ</t>
    </rPh>
    <rPh sb="38" eb="40">
      <t>ヘンコウ</t>
    </rPh>
    <rPh sb="43" eb="45">
      <t>カサン</t>
    </rPh>
    <rPh sb="45" eb="47">
      <t>タイショウ</t>
    </rPh>
    <rPh sb="50" eb="52">
      <t>ケイビ</t>
    </rPh>
    <rPh sb="52" eb="54">
      <t>ヘンコウ</t>
    </rPh>
    <rPh sb="55" eb="58">
      <t>タイショウガイ</t>
    </rPh>
    <rPh sb="61" eb="64">
      <t>チュウイガ</t>
    </rPh>
    <rPh sb="65" eb="67">
      <t>ツイカ</t>
    </rPh>
    <rPh sb="70" eb="72">
      <t>カクニン</t>
    </rPh>
    <rPh sb="72" eb="74">
      <t>シンセイ</t>
    </rPh>
    <rPh sb="75" eb="77">
      <t>ケイカク</t>
    </rPh>
    <rPh sb="77" eb="79">
      <t>ヘンコウ</t>
    </rPh>
    <rPh sb="82" eb="84">
      <t>カサン</t>
    </rPh>
    <rPh sb="84" eb="86">
      <t>コウモク</t>
    </rPh>
    <rPh sb="88" eb="89">
      <t>ショウ</t>
    </rPh>
    <rPh sb="91" eb="93">
      <t>シヨウ</t>
    </rPh>
    <rPh sb="93" eb="95">
      <t>キジュン</t>
    </rPh>
    <rPh sb="98" eb="100">
      <t>ユウソウ</t>
    </rPh>
    <rPh sb="100" eb="102">
      <t>コウフ</t>
    </rPh>
    <rPh sb="104" eb="106">
      <t>ツイカ</t>
    </rPh>
    <rPh sb="109" eb="111">
      <t>チュウカン</t>
    </rPh>
    <rPh sb="111" eb="113">
      <t>ケンサ</t>
    </rPh>
    <rPh sb="116" eb="117">
      <t>ヒョウ</t>
    </rPh>
    <rPh sb="119" eb="121">
      <t>カクシュ</t>
    </rPh>
    <rPh sb="121" eb="123">
      <t>カサン</t>
    </rPh>
    <rPh sb="125" eb="127">
      <t>ツイカ</t>
    </rPh>
    <rPh sb="130" eb="132">
      <t>ユウソウ</t>
    </rPh>
    <rPh sb="132" eb="134">
      <t>コウフ</t>
    </rPh>
    <rPh sb="136" eb="138">
      <t>ツイカ</t>
    </rPh>
    <rPh sb="142" eb="144">
      <t>カンリョウ</t>
    </rPh>
    <rPh sb="144" eb="146">
      <t>ケンサ</t>
    </rPh>
    <rPh sb="149" eb="151">
      <t>カサン</t>
    </rPh>
    <rPh sb="151" eb="153">
      <t>コウモク</t>
    </rPh>
    <rPh sb="155" eb="157">
      <t>ケイビ</t>
    </rPh>
    <rPh sb="158" eb="160">
      <t>ヘンコウ</t>
    </rPh>
    <rPh sb="163" eb="165">
      <t>ユウソウ</t>
    </rPh>
    <rPh sb="165" eb="167">
      <t>コウフ</t>
    </rPh>
    <rPh sb="169" eb="171">
      <t>ツイカ</t>
    </rPh>
    <phoneticPr fontId="2"/>
  </si>
  <si>
    <t>・軽微な変更の手数料徴収のタイミングを完了検査のみとした。（中間検査前に提出されたものの徴収もれがないよう運用にて工夫が必要。）</t>
    <rPh sb="1" eb="3">
      <t>ケイビ</t>
    </rPh>
    <rPh sb="4" eb="6">
      <t>ヘンコウ</t>
    </rPh>
    <rPh sb="7" eb="10">
      <t>テスウリョウ</t>
    </rPh>
    <rPh sb="10" eb="12">
      <t>チョウシュウ</t>
    </rPh>
    <rPh sb="19" eb="21">
      <t>カンリョウ</t>
    </rPh>
    <rPh sb="21" eb="23">
      <t>ケンサ</t>
    </rPh>
    <rPh sb="30" eb="32">
      <t>チュウカン</t>
    </rPh>
    <rPh sb="32" eb="34">
      <t>ケンサ</t>
    </rPh>
    <rPh sb="34" eb="35">
      <t>マエ</t>
    </rPh>
    <rPh sb="36" eb="38">
      <t>テイシュツ</t>
    </rPh>
    <rPh sb="44" eb="46">
      <t>チョウシュウ</t>
    </rPh>
    <rPh sb="53" eb="55">
      <t>ウンヨウ</t>
    </rPh>
    <rPh sb="57" eb="59">
      <t>クフウ</t>
    </rPh>
    <rPh sb="60" eb="62">
      <t>ヒツヨウ</t>
    </rPh>
    <phoneticPr fontId="2"/>
  </si>
  <si>
    <t>手数料規程　貼付用（幅19.14cm）</t>
    <rPh sb="0" eb="3">
      <t>テスウリョウ</t>
    </rPh>
    <rPh sb="3" eb="5">
      <t>キテイ</t>
    </rPh>
    <rPh sb="6" eb="9">
      <t>ハリツケヨウ</t>
    </rPh>
    <rPh sb="10" eb="11">
      <t>ハバ</t>
    </rPh>
    <phoneticPr fontId="2"/>
  </si>
  <si>
    <t>別表第５－５　　各種加算額（建築物・中間検査）</t>
    <rPh sb="0" eb="2">
      <t>ベッピョウ</t>
    </rPh>
    <rPh sb="2" eb="3">
      <t>ダイ</t>
    </rPh>
    <rPh sb="8" eb="10">
      <t>カクシュ</t>
    </rPh>
    <rPh sb="10" eb="12">
      <t>カサン</t>
    </rPh>
    <rPh sb="12" eb="13">
      <t>ガク</t>
    </rPh>
    <rPh sb="14" eb="17">
      <t>ケンチクブツ</t>
    </rPh>
    <rPh sb="18" eb="20">
      <t>チュウカン</t>
    </rPh>
    <rPh sb="20" eb="22">
      <t>ケンサ</t>
    </rPh>
    <phoneticPr fontId="2"/>
  </si>
  <si>
    <t>08010</t>
    <phoneticPr fontId="2"/>
  </si>
  <si>
    <t>※２　仕様基準・省エネ適判の区別に関わらず、省エネ基準検査がある建築物は「あり」を選択してください。</t>
    <rPh sb="3" eb="5">
      <t>シヨウ</t>
    </rPh>
    <rPh sb="5" eb="7">
      <t>キジュン</t>
    </rPh>
    <rPh sb="8" eb="9">
      <t>ショウ</t>
    </rPh>
    <rPh sb="11" eb="13">
      <t>テキハン</t>
    </rPh>
    <rPh sb="14" eb="16">
      <t>クベツ</t>
    </rPh>
    <rPh sb="17" eb="18">
      <t>カカ</t>
    </rPh>
    <rPh sb="22" eb="23">
      <t>ショウ</t>
    </rPh>
    <rPh sb="25" eb="27">
      <t>キジュン</t>
    </rPh>
    <rPh sb="27" eb="29">
      <t>ケンサ</t>
    </rPh>
    <rPh sb="32" eb="35">
      <t>ケンチクブツ</t>
    </rPh>
    <rPh sb="41" eb="43">
      <t>センタク</t>
    </rPh>
    <phoneticPr fontId="2"/>
  </si>
  <si>
    <t>260401-01</t>
    <phoneticPr fontId="2"/>
  </si>
  <si>
    <t>令和８年４月１日改定版</t>
    <rPh sb="0" eb="2">
      <t>レイワ</t>
    </rPh>
    <rPh sb="3" eb="4">
      <t>ネン</t>
    </rPh>
    <rPh sb="5" eb="6">
      <t>ガツ</t>
    </rPh>
    <rPh sb="7" eb="8">
      <t>ヒ</t>
    </rPh>
    <rPh sb="8" eb="10">
      <t>カイテイ</t>
    </rPh>
    <rPh sb="10" eb="11">
      <t>バン</t>
    </rPh>
    <phoneticPr fontId="2"/>
  </si>
  <si>
    <t>Ver.260401-01</t>
    <phoneticPr fontId="2"/>
  </si>
  <si>
    <t>260401改定用（建築物のみ）</t>
    <rPh sb="6" eb="8">
      <t>カイテイ</t>
    </rPh>
    <rPh sb="8" eb="9">
      <t>ヨウ</t>
    </rPh>
    <rPh sb="10" eb="13">
      <t>ケンチクブツ</t>
    </rPh>
    <phoneticPr fontId="2"/>
  </si>
  <si>
    <t>別表第6-1～別表第6-3の合計額に中間検査実施、複数棟申請
及び他機関物件による調整額を加えた額に次に定める係数を
掛けた額
　センター判定物件（仕様基準によるものも含む）：20％
　センター判定物件（軽微な変更ルートＢあり　）：50％
　他機関判定物件（仕様基準によるものも含む）　：40％
　他機関判定物件（軽微な変更ルートＢあり）　　：70％
　省エネ基準検査を要しない建築物　　　　　　　： 0％</t>
    <rPh sb="28" eb="30">
      <t>シンセイ</t>
    </rPh>
    <rPh sb="31" eb="32">
      <t>オヨ</t>
    </rPh>
    <rPh sb="33" eb="34">
      <t>タ</t>
    </rPh>
    <rPh sb="34" eb="36">
      <t>キカン</t>
    </rPh>
    <rPh sb="36" eb="38">
      <t>ブッケン</t>
    </rPh>
    <rPh sb="41" eb="43">
      <t>チョウセイ</t>
    </rPh>
    <rPh sb="43" eb="44">
      <t>ガク</t>
    </rPh>
    <rPh sb="45" eb="46">
      <t>クワ</t>
    </rPh>
    <rPh sb="48" eb="49">
      <t>ガク</t>
    </rPh>
    <rPh sb="50" eb="51">
      <t>ツギ</t>
    </rPh>
    <rPh sb="52" eb="53">
      <t>サダ</t>
    </rPh>
    <rPh sb="55" eb="57">
      <t>ケイスウ</t>
    </rPh>
    <rPh sb="59" eb="60">
      <t>カ</t>
    </rPh>
    <rPh sb="62" eb="63">
      <t>ガク</t>
    </rPh>
    <rPh sb="69" eb="71">
      <t>ハンテイ</t>
    </rPh>
    <rPh sb="90" eb="92">
      <t>ケイビ</t>
    </rPh>
    <rPh sb="93" eb="95">
      <t>ヘンコウ</t>
    </rPh>
    <rPh sb="108" eb="109">
      <t>タ</t>
    </rPh>
    <rPh sb="109" eb="111">
      <t>キカン</t>
    </rPh>
    <rPh sb="111" eb="113">
      <t>ハンテイ</t>
    </rPh>
    <rPh sb="114" eb="116">
      <t>ブッケン</t>
    </rPh>
    <rPh sb="122" eb="125">
      <t>タキカン</t>
    </rPh>
    <rPh sb="126" eb="128">
      <t>バアイ</t>
    </rPh>
    <rPh sb="164" eb="165">
      <t>ショウ</t>
    </rPh>
    <rPh sb="167" eb="169">
      <t>キジュン</t>
    </rPh>
    <phoneticPr fontId="2"/>
  </si>
  <si>
    <t>　    0</t>
    <phoneticPr fontId="2"/>
  </si>
  <si>
    <t xml:space="preserve"> 省エネ仕様基準適用に係る
 追加審査</t>
    <rPh sb="4" eb="6">
      <t>シヨウ</t>
    </rPh>
    <rPh sb="6" eb="8">
      <t>キジュン</t>
    </rPh>
    <rPh sb="8" eb="10">
      <t>テキヨウ</t>
    </rPh>
    <rPh sb="11" eb="12">
      <t>カカ</t>
    </rPh>
    <rPh sb="15" eb="19">
      <t>ツイカシンサ</t>
    </rPh>
    <phoneticPr fontId="2"/>
  </si>
  <si>
    <t>別表第6-1～別表第6-3の合計額に中間検査実施、複数棟申請
及び他機関物件による調整額を加えた額に次に定める係数を
掛けた額
　センター判定物件（仕様基準によるものも含む）：20％
　センター判定物件（軽微な変更ルートＢあり　）：50％
　他機関判定物件（仕様基準によるものも含む）　：40％
　他機関判定物件（軽微な変更ルートＢあり）　　：70％
　省エネ基準検査を要しない建築物　　　　　　　： 0％</t>
    <rPh sb="28" eb="30">
      <t>シンセイ</t>
    </rPh>
    <rPh sb="31" eb="32">
      <t>オヨ</t>
    </rPh>
    <rPh sb="33" eb="34">
      <t>タ</t>
    </rPh>
    <rPh sb="34" eb="36">
      <t>キカン</t>
    </rPh>
    <rPh sb="36" eb="38">
      <t>ブッケン</t>
    </rPh>
    <rPh sb="41" eb="43">
      <t>チョウセイ</t>
    </rPh>
    <rPh sb="43" eb="44">
      <t>ガク</t>
    </rPh>
    <rPh sb="45" eb="46">
      <t>クワ</t>
    </rPh>
    <rPh sb="48" eb="49">
      <t>ガク</t>
    </rPh>
    <rPh sb="50" eb="51">
      <t>ツギ</t>
    </rPh>
    <rPh sb="52" eb="53">
      <t>サダ</t>
    </rPh>
    <rPh sb="55" eb="57">
      <t>ケイスウ</t>
    </rPh>
    <rPh sb="59" eb="60">
      <t>カ</t>
    </rPh>
    <rPh sb="62" eb="63">
      <t>ガク</t>
    </rPh>
    <rPh sb="69" eb="71">
      <t>ハンテイ</t>
    </rPh>
    <rPh sb="71" eb="73">
      <t>ブッケン</t>
    </rPh>
    <rPh sb="74" eb="78">
      <t>シヨウキジュン</t>
    </rPh>
    <rPh sb="84" eb="85">
      <t>フク</t>
    </rPh>
    <rPh sb="102" eb="104">
      <t>ケイビ</t>
    </rPh>
    <rPh sb="105" eb="107">
      <t>ヘンコウ</t>
    </rPh>
    <rPh sb="121" eb="122">
      <t>タ</t>
    </rPh>
    <rPh sb="122" eb="124">
      <t>キカン</t>
    </rPh>
    <rPh sb="124" eb="126">
      <t>ハンテイ</t>
    </rPh>
    <rPh sb="126" eb="128">
      <t>ブッケン</t>
    </rPh>
    <rPh sb="177" eb="178">
      <t>ショウ</t>
    </rPh>
    <rPh sb="180" eb="182">
      <t>キジュン</t>
    </rPh>
    <phoneticPr fontId="2"/>
  </si>
  <si>
    <r>
      <t>新法（令和7年4月1日施行）
適用に係る追加審査</t>
    </r>
    <r>
      <rPr>
        <sz val="8"/>
        <rFont val="ＭＳ 明朝"/>
        <family val="1"/>
        <charset val="128"/>
      </rPr>
      <t>※1</t>
    </r>
    <rPh sb="0" eb="2">
      <t>シンホウ</t>
    </rPh>
    <rPh sb="3" eb="5">
      <t>レイワ</t>
    </rPh>
    <rPh sb="6" eb="7">
      <t>ネン</t>
    </rPh>
    <rPh sb="8" eb="9">
      <t>ガツ</t>
    </rPh>
    <rPh sb="10" eb="11">
      <t>ニチ</t>
    </rPh>
    <rPh sb="11" eb="13">
      <t>セコウ</t>
    </rPh>
    <rPh sb="15" eb="17">
      <t>テキヨウ</t>
    </rPh>
    <rPh sb="18" eb="19">
      <t>カカ</t>
    </rPh>
    <rPh sb="20" eb="24">
      <t>ツイカシンサ</t>
    </rPh>
    <phoneticPr fontId="2"/>
  </si>
  <si>
    <t>省エネ仕様基準追加審査</t>
    <rPh sb="0" eb="1">
      <t>ショウ</t>
    </rPh>
    <rPh sb="3" eb="5">
      <t>シヨウ</t>
    </rPh>
    <rPh sb="5" eb="7">
      <t>キジュン</t>
    </rPh>
    <rPh sb="7" eb="11">
      <t>ツイカシンサ</t>
    </rPh>
    <phoneticPr fontId="2"/>
  </si>
  <si>
    <t>＜0-100㎡区分＞
・基本手数料、特例調整基準額を改定
＜完了検査＞
・加算項目に「省エネ仕様基準追加審査」を追加</t>
    <rPh sb="7" eb="9">
      <t>クブン</t>
    </rPh>
    <rPh sb="12" eb="17">
      <t>キホンテスウリョウ</t>
    </rPh>
    <rPh sb="18" eb="25">
      <t>トクレイチョウセイキジュンガク</t>
    </rPh>
    <rPh sb="26" eb="28">
      <t>カイテイ</t>
    </rPh>
    <rPh sb="30" eb="34">
      <t>カンリョウケンサ</t>
    </rPh>
    <rPh sb="37" eb="41">
      <t>カサンコウモク</t>
    </rPh>
    <rPh sb="43" eb="44">
      <t>ショウ</t>
    </rPh>
    <rPh sb="46" eb="50">
      <t>シヨウキジュン</t>
    </rPh>
    <rPh sb="50" eb="54">
      <t>ツイカシンサ</t>
    </rPh>
    <rPh sb="56" eb="58">
      <t>ツイカ</t>
    </rPh>
    <phoneticPr fontId="2"/>
  </si>
  <si>
    <t>あり（瑕疵保険なし）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</si>
</sst>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Red]&quot;¥&quot;\-#,##0"/>
    <numFmt numFmtId="176" formatCode="#,##0;&quot;▲ &quot;#,##0"/>
    <numFmt numFmtId="177" formatCode="0.0"/>
    <numFmt numFmtId="178" formatCode="0.000"/>
    <numFmt numFmtId="179" formatCode="#,##0.0;[Red]\-#,##0.0"/>
    <numFmt numFmtId="180" formatCode="#,##0&quot; 円&quot;"/>
    <numFmt numFmtId="181" formatCode="0.0_);[Red]\(0.0\)"/>
    <numFmt numFmtId="182" formatCode="#,##0_ "/>
  </numFmts>
  <fonts count="45">
    <font>
      <sz val="11"/>
      <color theme="1"/>
      <name val="Yu Gothic"/>
      <family val="2"/>
      <scheme val="minor"/>
    </font>
    <font>
      <sz val="11"/>
      <color theme="1"/>
      <name val="Yu Gothic"/>
      <family val="2"/>
      <scheme val="minor"/>
    </font>
    <font>
      <sz val="6"/>
      <name val="Yu Gothic"/>
      <family val="3"/>
      <charset val="128"/>
      <scheme val="minor"/>
    </font>
    <font>
      <sz val="14"/>
      <color theme="1"/>
      <name val="Yu Gothic"/>
      <family val="2"/>
      <scheme val="minor"/>
    </font>
    <font>
      <sz val="12"/>
      <color theme="1"/>
      <name val="Yu Gothic"/>
      <family val="2"/>
      <scheme val="minor"/>
    </font>
    <font>
      <sz val="22"/>
      <name val="ＭＳ Ｐゴシック"/>
      <family val="2"/>
      <charset val="128"/>
    </font>
    <font>
      <sz val="12"/>
      <color theme="1"/>
      <name val="Yu Gothic"/>
      <family val="3"/>
      <charset val="128"/>
      <scheme val="minor"/>
    </font>
    <font>
      <sz val="16"/>
      <color theme="1"/>
      <name val="Yu Gothic"/>
      <family val="3"/>
      <charset val="128"/>
      <scheme val="minor"/>
    </font>
    <font>
      <sz val="11"/>
      <name val="Yu Gothic"/>
      <family val="2"/>
      <scheme val="minor"/>
    </font>
    <font>
      <sz val="11"/>
      <name val="Yu Gothic"/>
      <family val="3"/>
      <charset val="128"/>
      <scheme val="minor"/>
    </font>
    <font>
      <sz val="11"/>
      <color rgb="FFFF0000"/>
      <name val="Yu Gothic"/>
      <family val="3"/>
      <charset val="128"/>
      <scheme val="minor"/>
    </font>
    <font>
      <sz val="9"/>
      <color rgb="FF000000"/>
      <name val="ＭＳ Ｐ明朝"/>
      <family val="1"/>
      <charset val="128"/>
    </font>
    <font>
      <sz val="11"/>
      <color theme="1"/>
      <name val="Yu Gothic"/>
      <family val="3"/>
      <charset val="128"/>
      <scheme val="minor"/>
    </font>
    <font>
      <sz val="14"/>
      <name val="Yu Gothic"/>
      <family val="3"/>
      <charset val="128"/>
      <scheme val="minor"/>
    </font>
    <font>
      <sz val="14"/>
      <color rgb="FFFF0000"/>
      <name val="Yu Gothic"/>
      <family val="2"/>
      <scheme val="minor"/>
    </font>
    <font>
      <sz val="10"/>
      <color theme="1"/>
      <name val="Yu Gothic"/>
      <family val="2"/>
      <scheme val="minor"/>
    </font>
    <font>
      <sz val="9"/>
      <name val="Yu Gothic"/>
      <family val="3"/>
      <charset val="128"/>
      <scheme val="minor"/>
    </font>
    <font>
      <b/>
      <sz val="11"/>
      <color rgb="FFFF0000"/>
      <name val="Yu Gothic"/>
      <family val="3"/>
      <charset val="128"/>
      <scheme val="minor"/>
    </font>
    <font>
      <b/>
      <sz val="14"/>
      <color rgb="FFFF0000"/>
      <name val="Yu Gothic"/>
      <family val="3"/>
      <charset val="128"/>
      <scheme val="minor"/>
    </font>
    <font>
      <b/>
      <sz val="14"/>
      <color theme="1"/>
      <name val="Yu Gothic"/>
      <family val="3"/>
      <charset val="128"/>
      <scheme val="minor"/>
    </font>
    <font>
      <b/>
      <sz val="16"/>
      <color theme="1"/>
      <name val="Yu Gothic"/>
      <family val="3"/>
      <charset val="128"/>
      <scheme val="minor"/>
    </font>
    <font>
      <b/>
      <sz val="20"/>
      <color theme="1"/>
      <name val="Yu Gothic"/>
      <family val="3"/>
      <charset val="128"/>
      <scheme val="minor"/>
    </font>
    <font>
      <sz val="18"/>
      <color rgb="FFFF0000"/>
      <name val="Yu Gothic"/>
      <family val="2"/>
      <scheme val="minor"/>
    </font>
    <font>
      <sz val="18"/>
      <color theme="1"/>
      <name val="Yu Gothic"/>
      <family val="3"/>
      <charset val="128"/>
      <scheme val="minor"/>
    </font>
    <font>
      <sz val="22"/>
      <color theme="1"/>
      <name val="Yu Gothic"/>
      <family val="3"/>
      <charset val="128"/>
      <scheme val="minor"/>
    </font>
    <font>
      <sz val="8"/>
      <name val="Yu Gothic"/>
      <family val="3"/>
      <charset val="128"/>
      <scheme val="minor"/>
    </font>
    <font>
      <b/>
      <sz val="12"/>
      <color rgb="FFFF0000"/>
      <name val="Yu Gothic"/>
      <family val="3"/>
      <charset val="128"/>
      <scheme val="minor"/>
    </font>
    <font>
      <sz val="12"/>
      <color rgb="FFFF0000"/>
      <name val="ＭＳ 明朝"/>
      <family val="1"/>
      <charset val="128"/>
    </font>
    <font>
      <sz val="13"/>
      <name val="ＭＳ 明朝"/>
      <family val="1"/>
      <charset val="128"/>
    </font>
    <font>
      <sz val="12"/>
      <name val="ＭＳ 明朝"/>
      <family val="1"/>
      <charset val="128"/>
    </font>
    <font>
      <b/>
      <sz val="18"/>
      <color theme="1"/>
      <name val="Yu Gothic"/>
      <family val="3"/>
      <charset val="128"/>
      <scheme val="minor"/>
    </font>
    <font>
      <b/>
      <sz val="18"/>
      <color rgb="FFFF0000"/>
      <name val="Yu Gothic"/>
      <family val="3"/>
      <charset val="128"/>
      <scheme val="minor"/>
    </font>
    <font>
      <sz val="14"/>
      <color theme="1"/>
      <name val="Yu Gothic"/>
      <family val="3"/>
      <charset val="128"/>
      <scheme val="minor"/>
    </font>
    <font>
      <sz val="14"/>
      <color rgb="FFFF0000"/>
      <name val="Yu Gothic"/>
      <family val="3"/>
      <charset val="128"/>
      <scheme val="minor"/>
    </font>
    <font>
      <sz val="12"/>
      <name val="Yu Gothic"/>
      <family val="3"/>
      <charset val="128"/>
      <scheme val="minor"/>
    </font>
    <font>
      <sz val="11"/>
      <name val="ＭＳ 明朝"/>
      <family val="1"/>
      <charset val="128"/>
    </font>
    <font>
      <vertAlign val="superscript"/>
      <sz val="12"/>
      <name val="ＭＳ 明朝"/>
      <family val="1"/>
      <charset val="128"/>
    </font>
    <font>
      <vertAlign val="superscript"/>
      <sz val="11"/>
      <color theme="1"/>
      <name val="Yu Gothic"/>
      <family val="3"/>
      <charset val="128"/>
      <scheme val="minor"/>
    </font>
    <font>
      <vertAlign val="superscript"/>
      <sz val="11"/>
      <color rgb="FFFF0000"/>
      <name val="Yu Gothic"/>
      <family val="3"/>
      <charset val="128"/>
      <scheme val="minor"/>
    </font>
    <font>
      <u/>
      <sz val="11"/>
      <color rgb="FFFF0000"/>
      <name val="Yu Gothic"/>
      <family val="3"/>
      <charset val="128"/>
      <scheme val="minor"/>
    </font>
    <font>
      <sz val="10"/>
      <color theme="1"/>
      <name val="Yu Gothic"/>
      <family val="3"/>
      <charset val="128"/>
      <scheme val="minor"/>
    </font>
    <font>
      <sz val="10"/>
      <name val="ＭＳ 明朝"/>
      <family val="1"/>
      <charset val="128"/>
    </font>
    <font>
      <b/>
      <sz val="12"/>
      <color rgb="FF0070C0"/>
      <name val="Yu Gothic"/>
      <family val="3"/>
      <charset val="128"/>
      <scheme val="minor"/>
    </font>
    <font>
      <sz val="10"/>
      <name val="Yu Gothic"/>
      <family val="3"/>
      <charset val="128"/>
      <scheme val="minor"/>
    </font>
    <font>
      <sz val="8"/>
      <name val="ＭＳ 明朝"/>
      <family val="1"/>
      <charset val="128"/>
    </font>
  </fonts>
  <fills count="13">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tint="-0.34998626667073579"/>
        <bgColor indexed="64"/>
      </patternFill>
    </fill>
    <fill>
      <patternFill patternType="solid">
        <fgColor rgb="FFFFFFFF"/>
        <bgColor indexed="64"/>
      </patternFill>
    </fill>
    <fill>
      <patternFill patternType="solid">
        <fgColor rgb="FFFFFF00"/>
        <bgColor indexed="64"/>
      </patternFill>
    </fill>
    <fill>
      <patternFill patternType="solid">
        <fgColor theme="7" tint="0.59999389629810485"/>
        <bgColor indexed="64"/>
      </patternFill>
    </fill>
    <fill>
      <patternFill patternType="solid">
        <fgColor rgb="FFFFC000"/>
        <bgColor indexed="64"/>
      </patternFill>
    </fill>
    <fill>
      <patternFill patternType="solid">
        <fgColor theme="8" tint="0.79998168889431442"/>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4" tint="0.79998168889431442"/>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rgb="FFFF0000"/>
      </right>
      <top style="medium">
        <color rgb="FFFF0000"/>
      </top>
      <bottom style="medium">
        <color rgb="FFFF0000"/>
      </bottom>
      <diagonal/>
    </border>
    <border diagonalUp="1">
      <left style="thin">
        <color indexed="64"/>
      </left>
      <right style="thin">
        <color indexed="64"/>
      </right>
      <top style="thin">
        <color indexed="64"/>
      </top>
      <bottom style="thin">
        <color indexed="64"/>
      </bottom>
      <diagonal style="hair">
        <color indexed="64"/>
      </diagonal>
    </border>
    <border>
      <left/>
      <right/>
      <top style="medium">
        <color indexed="64"/>
      </top>
      <bottom style="medium">
        <color rgb="FFFF0000"/>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
      <left/>
      <right/>
      <top style="medium">
        <color indexed="64"/>
      </top>
      <bottom/>
      <diagonal/>
    </border>
    <border>
      <left style="medium">
        <color rgb="FFFF0000"/>
      </left>
      <right style="hair">
        <color auto="1"/>
      </right>
      <top style="medium">
        <color rgb="FFFF0000"/>
      </top>
      <bottom style="medium">
        <color rgb="FFFF0000"/>
      </bottom>
      <diagonal/>
    </border>
    <border>
      <left style="hair">
        <color auto="1"/>
      </left>
      <right style="hair">
        <color auto="1"/>
      </right>
      <top style="medium">
        <color rgb="FFFF0000"/>
      </top>
      <bottom style="medium">
        <color rgb="FFFF0000"/>
      </bottom>
      <diagonal/>
    </border>
    <border>
      <left style="hair">
        <color auto="1"/>
      </left>
      <right/>
      <top style="medium">
        <color rgb="FFFF0000"/>
      </top>
      <bottom style="medium">
        <color rgb="FFFF0000"/>
      </bottom>
      <diagonal/>
    </border>
    <border>
      <left style="medium">
        <color rgb="FFFF0000"/>
      </left>
      <right/>
      <top style="medium">
        <color rgb="FFFF0000"/>
      </top>
      <bottom style="medium">
        <color rgb="FFFF0000"/>
      </bottom>
      <diagonal/>
    </border>
    <border>
      <left style="thin">
        <color indexed="64"/>
      </left>
      <right style="thin">
        <color indexed="64"/>
      </right>
      <top style="thin">
        <color indexed="64"/>
      </top>
      <bottom style="double">
        <color indexed="64"/>
      </bottom>
      <diagonal/>
    </border>
    <border>
      <left/>
      <right/>
      <top/>
      <bottom style="medium">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hair">
        <color indexed="64"/>
      </bottom>
      <diagonal/>
    </border>
    <border>
      <left style="thin">
        <color indexed="64"/>
      </left>
      <right style="double">
        <color indexed="64"/>
      </right>
      <top style="hair">
        <color indexed="64"/>
      </top>
      <bottom style="hair">
        <color indexed="64"/>
      </bottom>
      <diagonal/>
    </border>
    <border>
      <left style="thin">
        <color indexed="64"/>
      </left>
      <right style="double">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style="thin">
        <color indexed="64"/>
      </left>
      <right/>
      <top/>
      <bottom style="medium">
        <color indexed="64"/>
      </bottom>
      <diagonal/>
    </border>
    <border>
      <left style="thin">
        <color indexed="64"/>
      </left>
      <right/>
      <top/>
      <bottom style="double">
        <color indexed="64"/>
      </bottom>
      <diagonal/>
    </border>
    <border>
      <left/>
      <right/>
      <top/>
      <bottom style="double">
        <color indexed="64"/>
      </bottom>
      <diagonal/>
    </border>
    <border>
      <left style="thin">
        <color indexed="64"/>
      </left>
      <right/>
      <top style="medium">
        <color indexed="64"/>
      </top>
      <bottom/>
      <diagonal/>
    </border>
    <border>
      <left/>
      <right style="medium">
        <color indexed="64"/>
      </right>
      <top style="double">
        <color indexed="64"/>
      </top>
      <bottom/>
      <diagonal/>
    </border>
    <border>
      <left/>
      <right style="medium">
        <color indexed="64"/>
      </right>
      <top/>
      <bottom style="medium">
        <color indexed="64"/>
      </bottom>
      <diagonal/>
    </border>
    <border>
      <left/>
      <right style="medium">
        <color indexed="64"/>
      </right>
      <top style="thin">
        <color indexed="64"/>
      </top>
      <bottom/>
      <diagonal/>
    </border>
    <border>
      <left/>
      <right style="medium">
        <color indexed="64"/>
      </right>
      <top/>
      <bottom style="double">
        <color indexed="64"/>
      </bottom>
      <diagonal/>
    </border>
    <border>
      <left/>
      <right style="medium">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medium">
        <color theme="8" tint="-0.24994659260841701"/>
      </left>
      <right/>
      <top style="medium">
        <color theme="8" tint="-0.24994659260841701"/>
      </top>
      <bottom style="medium">
        <color theme="8" tint="-0.24994659260841701"/>
      </bottom>
      <diagonal/>
    </border>
    <border>
      <left/>
      <right style="medium">
        <color theme="8" tint="-0.24994659260841701"/>
      </right>
      <top style="medium">
        <color theme="8" tint="-0.24994659260841701"/>
      </top>
      <bottom style="medium">
        <color theme="8" tint="-0.24994659260841701"/>
      </bottom>
      <diagonal/>
    </border>
  </borders>
  <cellStyleXfs count="2">
    <xf numFmtId="0" fontId="0" fillId="0" borderId="0"/>
    <xf numFmtId="38" fontId="1" fillId="0" borderId="0" applyFont="0" applyFill="0" applyBorder="0" applyAlignment="0" applyProtection="0">
      <alignment vertical="center"/>
    </xf>
  </cellStyleXfs>
  <cellXfs count="407">
    <xf numFmtId="0" fontId="0" fillId="0" borderId="0" xfId="0"/>
    <xf numFmtId="0" fontId="0" fillId="0" borderId="0" xfId="0" applyAlignment="1">
      <alignment vertical="center"/>
    </xf>
    <xf numFmtId="0" fontId="0" fillId="0" borderId="1" xfId="0" applyBorder="1" applyAlignment="1">
      <alignment horizontal="center" vertical="center"/>
    </xf>
    <xf numFmtId="0" fontId="0" fillId="0" borderId="1" xfId="0" applyBorder="1" applyAlignment="1">
      <alignment vertical="center"/>
    </xf>
    <xf numFmtId="0" fontId="0" fillId="0" borderId="0" xfId="0" applyAlignment="1">
      <alignment horizontal="center" vertical="center"/>
    </xf>
    <xf numFmtId="0" fontId="0" fillId="0" borderId="3" xfId="0" applyBorder="1" applyAlignment="1">
      <alignment horizontal="center" vertical="center"/>
    </xf>
    <xf numFmtId="0" fontId="5" fillId="0" borderId="0" xfId="0" applyFont="1" applyAlignment="1">
      <alignment horizontal="center" vertical="center"/>
    </xf>
    <xf numFmtId="38" fontId="0" fillId="0" borderId="1" xfId="1" applyFont="1" applyBorder="1" applyAlignment="1">
      <alignment horizontal="right" vertical="center" indent="3"/>
    </xf>
    <xf numFmtId="0" fontId="0" fillId="0" borderId="4" xfId="0" applyBorder="1" applyAlignment="1">
      <alignment vertical="center"/>
    </xf>
    <xf numFmtId="176" fontId="0" fillId="0" borderId="1" xfId="1" applyNumberFormat="1" applyFont="1" applyBorder="1" applyAlignment="1">
      <alignment horizontal="right" vertical="center" indent="3"/>
    </xf>
    <xf numFmtId="176" fontId="0" fillId="0" borderId="1" xfId="1" applyNumberFormat="1" applyFont="1" applyFill="1" applyBorder="1" applyAlignment="1">
      <alignment horizontal="right" vertical="center" indent="3"/>
    </xf>
    <xf numFmtId="176" fontId="8" fillId="0" borderId="1" xfId="1" applyNumberFormat="1" applyFont="1" applyBorder="1" applyAlignment="1">
      <alignment horizontal="right" vertical="center" indent="3"/>
    </xf>
    <xf numFmtId="176" fontId="8" fillId="0" borderId="1" xfId="1" applyNumberFormat="1" applyFont="1" applyFill="1" applyBorder="1" applyAlignment="1">
      <alignment horizontal="right" vertical="center" indent="3"/>
    </xf>
    <xf numFmtId="176" fontId="8" fillId="4" borderId="16" xfId="1" applyNumberFormat="1" applyFont="1" applyFill="1" applyBorder="1" applyAlignment="1">
      <alignment horizontal="right" vertical="center" indent="3"/>
    </xf>
    <xf numFmtId="176" fontId="8" fillId="0" borderId="16" xfId="1" applyNumberFormat="1" applyFont="1" applyBorder="1" applyAlignment="1">
      <alignment horizontal="right" vertical="center" indent="3"/>
    </xf>
    <xf numFmtId="0" fontId="11" fillId="5" borderId="1" xfId="0" applyFont="1" applyFill="1" applyBorder="1" applyAlignment="1">
      <alignment horizontal="center" vertical="center" wrapText="1"/>
    </xf>
    <xf numFmtId="0" fontId="11" fillId="5" borderId="1" xfId="0" applyFont="1" applyFill="1" applyBorder="1" applyAlignment="1">
      <alignment horizontal="left" vertical="center" wrapText="1"/>
    </xf>
    <xf numFmtId="0" fontId="0" fillId="0" borderId="10" xfId="0" applyBorder="1" applyAlignment="1">
      <alignment horizontal="center" vertical="center" shrinkToFit="1"/>
    </xf>
    <xf numFmtId="0" fontId="0" fillId="6" borderId="1" xfId="0" applyFill="1" applyBorder="1" applyAlignment="1">
      <alignment horizontal="center" vertical="center"/>
    </xf>
    <xf numFmtId="0" fontId="0" fillId="7" borderId="1" xfId="0" applyFill="1" applyBorder="1" applyAlignment="1">
      <alignment horizontal="center" vertical="center"/>
    </xf>
    <xf numFmtId="0" fontId="0" fillId="8" borderId="1" xfId="0" applyFill="1" applyBorder="1" applyAlignment="1">
      <alignment horizontal="center" vertical="center"/>
    </xf>
    <xf numFmtId="0" fontId="0" fillId="9" borderId="1" xfId="0" applyFill="1" applyBorder="1" applyAlignment="1">
      <alignment horizontal="center" vertical="center"/>
    </xf>
    <xf numFmtId="0" fontId="0" fillId="10" borderId="1" xfId="0" applyFill="1" applyBorder="1" applyAlignment="1">
      <alignment horizontal="center" vertical="center"/>
    </xf>
    <xf numFmtId="0" fontId="0" fillId="11" borderId="1" xfId="0" applyFill="1" applyBorder="1" applyAlignment="1">
      <alignment horizontal="center" vertical="center"/>
    </xf>
    <xf numFmtId="2" fontId="0" fillId="0" borderId="0" xfId="0" applyNumberFormat="1" applyAlignment="1">
      <alignment vertical="center"/>
    </xf>
    <xf numFmtId="177" fontId="0" fillId="0" borderId="0" xfId="0" applyNumberFormat="1" applyAlignment="1">
      <alignment vertical="center"/>
    </xf>
    <xf numFmtId="49" fontId="3" fillId="0" borderId="1" xfId="0" applyNumberFormat="1" applyFont="1" applyBorder="1" applyAlignment="1">
      <alignment horizontal="center" vertical="center"/>
    </xf>
    <xf numFmtId="49" fontId="3" fillId="0" borderId="12" xfId="0" applyNumberFormat="1" applyFont="1" applyBorder="1" applyAlignment="1">
      <alignment horizontal="center" vertical="center"/>
    </xf>
    <xf numFmtId="0" fontId="3" fillId="0" borderId="18" xfId="0" applyFont="1" applyBorder="1" applyAlignment="1">
      <alignment horizontal="center" vertical="center"/>
    </xf>
    <xf numFmtId="49" fontId="3" fillId="0" borderId="0" xfId="0" applyNumberFormat="1" applyFont="1" applyBorder="1" applyAlignment="1">
      <alignment horizontal="center" vertical="center"/>
    </xf>
    <xf numFmtId="0" fontId="0" fillId="0" borderId="0" xfId="0" applyAlignment="1">
      <alignment vertical="center" wrapText="1"/>
    </xf>
    <xf numFmtId="0" fontId="9" fillId="0" borderId="0" xfId="0" applyFont="1" applyAlignment="1">
      <alignment vertical="center"/>
    </xf>
    <xf numFmtId="0" fontId="14"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xf>
    <xf numFmtId="0" fontId="9" fillId="0" borderId="0" xfId="0" applyFont="1" applyFill="1" applyAlignment="1">
      <alignment vertical="center"/>
    </xf>
    <xf numFmtId="0" fontId="13" fillId="0" borderId="0" xfId="0" applyFont="1" applyFill="1" applyAlignment="1">
      <alignment horizontal="right" vertical="center"/>
    </xf>
    <xf numFmtId="0" fontId="9" fillId="0" borderId="0" xfId="0" applyFont="1" applyFill="1" applyAlignment="1">
      <alignment horizontal="right" vertical="center" indent="1"/>
    </xf>
    <xf numFmtId="0" fontId="9" fillId="0" borderId="0" xfId="0" applyFont="1" applyFill="1" applyAlignment="1">
      <alignment horizontal="center" vertical="center"/>
    </xf>
    <xf numFmtId="0" fontId="18" fillId="0" borderId="0" xfId="0" applyFont="1" applyFill="1" applyAlignment="1">
      <alignment vertical="center"/>
    </xf>
    <xf numFmtId="2" fontId="0" fillId="0" borderId="1" xfId="0" applyNumberFormat="1" applyBorder="1" applyAlignment="1">
      <alignment horizontal="center" vertical="center"/>
    </xf>
    <xf numFmtId="0" fontId="9" fillId="0" borderId="1" xfId="0" applyFont="1" applyFill="1" applyBorder="1" applyAlignment="1">
      <alignment vertical="center" wrapText="1"/>
    </xf>
    <xf numFmtId="0" fontId="9" fillId="0" borderId="0" xfId="0" applyFont="1" applyFill="1" applyAlignment="1">
      <alignment horizontal="left" vertical="center"/>
    </xf>
    <xf numFmtId="49" fontId="0" fillId="3" borderId="2" xfId="0" applyNumberFormat="1" applyFill="1" applyBorder="1" applyAlignment="1" applyProtection="1">
      <alignment horizontal="center" vertical="center"/>
      <protection locked="0"/>
    </xf>
    <xf numFmtId="0" fontId="0" fillId="3" borderId="1" xfId="0" applyFill="1" applyBorder="1" applyAlignment="1" applyProtection="1">
      <alignment horizontal="center" vertical="center"/>
      <protection locked="0"/>
    </xf>
    <xf numFmtId="0" fontId="0" fillId="3" borderId="2"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2" fontId="0" fillId="3" borderId="1" xfId="0" applyNumberFormat="1" applyFill="1" applyBorder="1" applyAlignment="1" applyProtection="1">
      <alignment horizontal="center" vertical="center"/>
      <protection locked="0"/>
    </xf>
    <xf numFmtId="0" fontId="17" fillId="3" borderId="12" xfId="0" applyFont="1" applyFill="1" applyBorder="1" applyAlignment="1" applyProtection="1">
      <alignment horizontal="center" vertical="center"/>
      <protection locked="0"/>
    </xf>
    <xf numFmtId="0" fontId="17" fillId="2" borderId="1" xfId="0" applyFont="1" applyFill="1" applyBorder="1" applyAlignment="1" applyProtection="1">
      <alignment horizontal="right" vertical="center" indent="3"/>
      <protection locked="0"/>
    </xf>
    <xf numFmtId="0" fontId="0" fillId="3" borderId="12" xfId="0" applyFill="1" applyBorder="1" applyAlignment="1" applyProtection="1">
      <alignment horizontal="right" vertical="center" indent="3"/>
      <protection locked="0"/>
    </xf>
    <xf numFmtId="38" fontId="0" fillId="3" borderId="12" xfId="1" applyFont="1" applyFill="1" applyBorder="1" applyAlignment="1" applyProtection="1">
      <alignment horizontal="right" vertical="center" indent="3"/>
      <protection locked="0"/>
    </xf>
    <xf numFmtId="0" fontId="19" fillId="0" borderId="0" xfId="0" applyFont="1" applyAlignment="1">
      <alignment vertical="center"/>
    </xf>
    <xf numFmtId="0" fontId="0" fillId="0" borderId="0" xfId="0" applyAlignment="1">
      <alignment horizontal="right"/>
    </xf>
    <xf numFmtId="0" fontId="0" fillId="0" borderId="24" xfId="0" applyBorder="1" applyAlignment="1">
      <alignment horizontal="center" vertical="center"/>
    </xf>
    <xf numFmtId="0" fontId="0" fillId="0" borderId="9" xfId="0" applyBorder="1" applyAlignment="1">
      <alignment horizontal="center" vertical="center"/>
    </xf>
    <xf numFmtId="0" fontId="0" fillId="0" borderId="25" xfId="0" applyBorder="1" applyAlignment="1">
      <alignment horizontal="center" vertical="center"/>
    </xf>
    <xf numFmtId="0" fontId="0" fillId="0" borderId="13" xfId="0" applyBorder="1" applyAlignment="1">
      <alignment vertical="center"/>
    </xf>
    <xf numFmtId="0" fontId="19" fillId="0" borderId="13" xfId="0" applyFont="1" applyBorder="1" applyAlignment="1">
      <alignment vertical="center"/>
    </xf>
    <xf numFmtId="0" fontId="0" fillId="0" borderId="29" xfId="0" applyBorder="1" applyAlignment="1">
      <alignment horizontal="center" vertical="center"/>
    </xf>
    <xf numFmtId="0" fontId="15" fillId="0" borderId="29" xfId="0" applyFont="1" applyBorder="1" applyAlignment="1">
      <alignment horizontal="center" vertical="center" wrapText="1"/>
    </xf>
    <xf numFmtId="0" fontId="3" fillId="3" borderId="1" xfId="0" applyFont="1" applyFill="1" applyBorder="1" applyAlignment="1" applyProtection="1">
      <alignment horizontal="center" vertical="center"/>
      <protection locked="0"/>
    </xf>
    <xf numFmtId="0" fontId="3" fillId="3" borderId="12" xfId="0" applyFont="1" applyFill="1" applyBorder="1" applyAlignment="1" applyProtection="1">
      <alignment horizontal="center" vertical="center"/>
      <protection locked="0"/>
    </xf>
    <xf numFmtId="0" fontId="22" fillId="0" borderId="0" xfId="0" applyFont="1" applyAlignment="1">
      <alignment horizontal="center" vertical="center"/>
    </xf>
    <xf numFmtId="0" fontId="0" fillId="0" borderId="2" xfId="0" applyBorder="1" applyAlignment="1">
      <alignment horizontal="center" vertical="center"/>
    </xf>
    <xf numFmtId="0" fontId="0" fillId="0" borderId="10" xfId="0" applyBorder="1" applyAlignment="1">
      <alignment horizontal="center" vertical="center"/>
    </xf>
    <xf numFmtId="176" fontId="8" fillId="4" borderId="1" xfId="1" applyNumberFormat="1" applyFont="1" applyFill="1" applyBorder="1" applyAlignment="1">
      <alignment horizontal="right" vertical="center" indent="3"/>
    </xf>
    <xf numFmtId="176" fontId="8" fillId="0" borderId="16" xfId="1" applyNumberFormat="1" applyFont="1" applyFill="1" applyBorder="1" applyAlignment="1">
      <alignment horizontal="right" vertical="center" indent="3"/>
    </xf>
    <xf numFmtId="178" fontId="0" fillId="0" borderId="1" xfId="0" applyNumberFormat="1" applyBorder="1" applyAlignment="1">
      <alignment vertical="center"/>
    </xf>
    <xf numFmtId="0" fontId="9" fillId="0" borderId="32" xfId="0" applyFont="1" applyFill="1" applyBorder="1" applyAlignment="1">
      <alignment vertical="center"/>
    </xf>
    <xf numFmtId="1" fontId="0" fillId="0" borderId="1" xfId="0" applyNumberFormat="1" applyBorder="1" applyAlignment="1">
      <alignment horizontal="center" vertical="center"/>
    </xf>
    <xf numFmtId="176" fontId="8" fillId="0" borderId="17" xfId="1" applyNumberFormat="1" applyFont="1" applyFill="1" applyBorder="1" applyAlignment="1">
      <alignment horizontal="right" vertical="center" indent="3"/>
    </xf>
    <xf numFmtId="176" fontId="8" fillId="0" borderId="31" xfId="1" applyNumberFormat="1" applyFont="1" applyFill="1" applyBorder="1" applyAlignment="1">
      <alignment horizontal="right" vertical="center" indent="3"/>
    </xf>
    <xf numFmtId="38" fontId="9" fillId="0" borderId="0" xfId="0" applyNumberFormat="1" applyFont="1" applyFill="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xf>
    <xf numFmtId="0" fontId="0" fillId="0" borderId="1" xfId="0" applyBorder="1" applyAlignment="1">
      <alignment vertical="top" wrapText="1"/>
    </xf>
    <xf numFmtId="0" fontId="0" fillId="0" borderId="1" xfId="0" applyBorder="1" applyAlignment="1">
      <alignment horizontal="center" vertical="center"/>
    </xf>
    <xf numFmtId="0" fontId="9" fillId="0" borderId="1" xfId="0" applyFont="1" applyBorder="1" applyAlignment="1">
      <alignment vertical="center"/>
    </xf>
    <xf numFmtId="0" fontId="0" fillId="0" borderId="4" xfId="0" applyBorder="1" applyAlignment="1">
      <alignment horizontal="center" vertical="center"/>
    </xf>
    <xf numFmtId="0" fontId="9" fillId="0" borderId="4" xfId="0" applyFont="1" applyBorder="1" applyAlignment="1">
      <alignment horizontal="center" vertical="center" wrapText="1"/>
    </xf>
    <xf numFmtId="0" fontId="9" fillId="0" borderId="4" xfId="0" applyFont="1" applyBorder="1" applyAlignment="1">
      <alignment horizontal="center" vertical="center"/>
    </xf>
    <xf numFmtId="0" fontId="0" fillId="0" borderId="33" xfId="0" applyBorder="1" applyAlignment="1">
      <alignment horizontal="center" vertical="center"/>
    </xf>
    <xf numFmtId="49" fontId="0" fillId="3" borderId="34" xfId="0" applyNumberFormat="1" applyFill="1" applyBorder="1" applyAlignment="1" applyProtection="1">
      <alignment horizontal="center" vertical="center"/>
      <protection locked="0"/>
    </xf>
    <xf numFmtId="0" fontId="0" fillId="0" borderId="35" xfId="0" applyBorder="1" applyAlignment="1">
      <alignment horizontal="center" vertical="center" shrinkToFit="1"/>
    </xf>
    <xf numFmtId="0" fontId="0" fillId="0" borderId="36" xfId="0" applyBorder="1" applyAlignment="1">
      <alignment horizontal="center" vertical="center"/>
    </xf>
    <xf numFmtId="0" fontId="0" fillId="3" borderId="33" xfId="0" applyFill="1" applyBorder="1" applyAlignment="1" applyProtection="1">
      <alignment horizontal="center" vertical="center"/>
      <protection locked="0"/>
    </xf>
    <xf numFmtId="0" fontId="0" fillId="3" borderId="34" xfId="0" applyFill="1" applyBorder="1" applyAlignment="1" applyProtection="1">
      <alignment horizontal="center" vertical="center"/>
      <protection locked="0"/>
    </xf>
    <xf numFmtId="0" fontId="0" fillId="3" borderId="36" xfId="0" applyFill="1" applyBorder="1" applyAlignment="1" applyProtection="1">
      <alignment horizontal="center" vertical="center"/>
      <protection locked="0"/>
    </xf>
    <xf numFmtId="2" fontId="0" fillId="3" borderId="33" xfId="0" applyNumberFormat="1" applyFill="1" applyBorder="1" applyAlignment="1" applyProtection="1">
      <alignment horizontal="center" vertical="center"/>
      <protection locked="0"/>
    </xf>
    <xf numFmtId="0" fontId="0" fillId="3" borderId="1" xfId="0" applyFill="1" applyBorder="1" applyAlignment="1">
      <alignment vertical="center"/>
    </xf>
    <xf numFmtId="0" fontId="20" fillId="0" borderId="0" xfId="0" applyFont="1" applyFill="1" applyAlignment="1">
      <alignment horizontal="center" vertical="center"/>
    </xf>
    <xf numFmtId="0" fontId="0" fillId="0" borderId="0" xfId="0" applyFill="1" applyAlignment="1">
      <alignment vertical="center"/>
    </xf>
    <xf numFmtId="0" fontId="12" fillId="0" borderId="0" xfId="0" applyFont="1" applyFill="1" applyAlignment="1">
      <alignment vertical="center"/>
    </xf>
    <xf numFmtId="0" fontId="12" fillId="0" borderId="0" xfId="0" applyFont="1" applyFill="1" applyAlignment="1">
      <alignment horizontal="center" vertical="center"/>
    </xf>
    <xf numFmtId="3" fontId="0" fillId="0" borderId="1" xfId="1" applyNumberFormat="1" applyFont="1" applyBorder="1" applyAlignment="1">
      <alignment vertical="center"/>
    </xf>
    <xf numFmtId="3" fontId="0" fillId="0" borderId="1" xfId="1" applyNumberFormat="1" applyFont="1" applyFill="1" applyBorder="1" applyAlignment="1">
      <alignment vertical="center"/>
    </xf>
    <xf numFmtId="3" fontId="8" fillId="0" borderId="1" xfId="1" applyNumberFormat="1" applyFont="1" applyBorder="1" applyAlignment="1">
      <alignment vertical="center"/>
    </xf>
    <xf numFmtId="3" fontId="8" fillId="0" borderId="1" xfId="1" applyNumberFormat="1" applyFont="1" applyFill="1" applyBorder="1" applyAlignment="1">
      <alignment vertical="center"/>
    </xf>
    <xf numFmtId="3" fontId="12" fillId="0" borderId="0" xfId="0" applyNumberFormat="1" applyFont="1" applyFill="1" applyAlignment="1">
      <alignment vertical="center"/>
    </xf>
    <xf numFmtId="38" fontId="0" fillId="0" borderId="1" xfId="1" applyFont="1" applyBorder="1" applyAlignment="1">
      <alignment vertical="center"/>
    </xf>
    <xf numFmtId="0" fontId="9" fillId="3" borderId="1" xfId="0" applyFont="1" applyFill="1" applyBorder="1" applyAlignment="1" applyProtection="1">
      <alignment horizontal="center" vertical="center"/>
      <protection locked="0"/>
    </xf>
    <xf numFmtId="0" fontId="12" fillId="0" borderId="4" xfId="0" applyFont="1" applyBorder="1" applyAlignment="1">
      <alignment horizontal="center" vertical="center"/>
    </xf>
    <xf numFmtId="0" fontId="12" fillId="0" borderId="1" xfId="0" applyFont="1" applyFill="1" applyBorder="1" applyAlignment="1">
      <alignment horizontal="center" vertical="center"/>
    </xf>
    <xf numFmtId="3" fontId="12" fillId="0" borderId="1" xfId="0" applyNumberFormat="1" applyFont="1" applyFill="1" applyBorder="1" applyAlignment="1">
      <alignment vertical="center"/>
    </xf>
    <xf numFmtId="0" fontId="12" fillId="0" borderId="4" xfId="0" applyFont="1" applyFill="1" applyBorder="1" applyAlignment="1">
      <alignment horizontal="center" vertical="center"/>
    </xf>
    <xf numFmtId="0" fontId="12" fillId="0" borderId="14" xfId="0" applyFont="1" applyFill="1" applyBorder="1" applyAlignment="1">
      <alignment horizontal="center" vertical="center"/>
    </xf>
    <xf numFmtId="3" fontId="12" fillId="0" borderId="37" xfId="0" applyNumberFormat="1" applyFont="1" applyFill="1" applyBorder="1" applyAlignment="1">
      <alignment horizontal="center" vertical="center"/>
    </xf>
    <xf numFmtId="0" fontId="4" fillId="0" borderId="0" xfId="0" applyFont="1" applyAlignment="1">
      <alignment vertical="center"/>
    </xf>
    <xf numFmtId="0" fontId="12" fillId="0" borderId="12" xfId="0" applyFont="1" applyFill="1" applyBorder="1" applyAlignment="1">
      <alignment horizontal="center" vertical="center"/>
    </xf>
    <xf numFmtId="180" fontId="3" fillId="0" borderId="20" xfId="1" applyNumberFormat="1" applyFont="1" applyBorder="1" applyAlignment="1">
      <alignment horizontal="right" vertical="center" indent="2"/>
    </xf>
    <xf numFmtId="181" fontId="3" fillId="0" borderId="20" xfId="0" applyNumberFormat="1" applyFont="1" applyBorder="1" applyAlignment="1">
      <alignment horizontal="center" vertical="center"/>
    </xf>
    <xf numFmtId="0" fontId="0" fillId="0" borderId="0" xfId="0" applyAlignment="1">
      <alignment vertical="center"/>
    </xf>
    <xf numFmtId="0" fontId="0" fillId="0" borderId="0" xfId="0" applyAlignment="1">
      <alignment vertical="center"/>
    </xf>
    <xf numFmtId="0" fontId="9" fillId="0" borderId="1" xfId="0" applyFont="1" applyFill="1" applyBorder="1" applyAlignment="1">
      <alignment vertical="center"/>
    </xf>
    <xf numFmtId="0" fontId="9" fillId="0" borderId="1" xfId="0" applyFont="1" applyFill="1" applyBorder="1" applyAlignment="1">
      <alignment horizontal="center" vertical="center"/>
    </xf>
    <xf numFmtId="0" fontId="33" fillId="0" borderId="0" xfId="0" applyFont="1" applyAlignment="1">
      <alignment horizontal="right" vertical="top"/>
    </xf>
    <xf numFmtId="0" fontId="19" fillId="0" borderId="0" xfId="0" applyFont="1" applyAlignment="1"/>
    <xf numFmtId="0" fontId="30" fillId="0" borderId="0" xfId="0" applyFont="1" applyAlignment="1">
      <alignment horizontal="center" vertical="center"/>
    </xf>
    <xf numFmtId="0" fontId="32" fillId="0" borderId="0" xfId="0" applyFont="1" applyAlignment="1">
      <alignment horizontal="right" vertical="center"/>
    </xf>
    <xf numFmtId="2" fontId="0" fillId="3" borderId="31" xfId="0" applyNumberFormat="1" applyFill="1" applyBorder="1" applyAlignment="1" applyProtection="1">
      <alignment horizontal="center" vertical="center"/>
      <protection locked="0"/>
    </xf>
    <xf numFmtId="38" fontId="0" fillId="0" borderId="17" xfId="1" applyFont="1" applyBorder="1" applyAlignment="1">
      <alignment horizontal="center" vertical="center"/>
    </xf>
    <xf numFmtId="177" fontId="0" fillId="0" borderId="1" xfId="0" applyNumberFormat="1" applyBorder="1" applyAlignment="1">
      <alignment horizontal="center" vertical="center"/>
    </xf>
    <xf numFmtId="38" fontId="6" fillId="0" borderId="1" xfId="1" applyFont="1" applyBorder="1" applyAlignment="1">
      <alignment horizontal="center" vertical="center"/>
    </xf>
    <xf numFmtId="2" fontId="0" fillId="3" borderId="1" xfId="0" applyNumberFormat="1" applyFill="1" applyBorder="1" applyAlignment="1" applyProtection="1">
      <alignment horizontal="center" vertical="center" shrinkToFit="1"/>
      <protection locked="0"/>
    </xf>
    <xf numFmtId="0" fontId="35" fillId="0" borderId="0" xfId="0" applyFont="1" applyAlignment="1">
      <alignment vertical="center"/>
    </xf>
    <xf numFmtId="0" fontId="28" fillId="0" borderId="0" xfId="0" applyFont="1" applyAlignment="1">
      <alignment vertical="center"/>
    </xf>
    <xf numFmtId="0" fontId="29" fillId="0" borderId="0" xfId="0" applyFont="1" applyAlignment="1">
      <alignment vertical="center"/>
    </xf>
    <xf numFmtId="0" fontId="29" fillId="0" borderId="0" xfId="0" applyFont="1" applyBorder="1" applyAlignment="1">
      <alignment vertical="center"/>
    </xf>
    <xf numFmtId="0" fontId="35" fillId="0" borderId="32" xfId="0" applyFont="1" applyBorder="1" applyAlignment="1">
      <alignment vertical="center"/>
    </xf>
    <xf numFmtId="0" fontId="9" fillId="0" borderId="1" xfId="0" applyFont="1" applyFill="1" applyBorder="1" applyAlignment="1">
      <alignment horizontal="center" vertical="center" shrinkToFit="1"/>
    </xf>
    <xf numFmtId="2" fontId="9" fillId="0" borderId="1" xfId="0" applyNumberFormat="1" applyFont="1" applyFill="1" applyBorder="1" applyAlignment="1">
      <alignment horizontal="center" vertical="center"/>
    </xf>
    <xf numFmtId="177" fontId="9" fillId="0" borderId="1" xfId="0" applyNumberFormat="1" applyFont="1" applyFill="1" applyBorder="1" applyAlignment="1">
      <alignment horizontal="center" vertical="center"/>
    </xf>
    <xf numFmtId="2" fontId="9" fillId="0" borderId="1" xfId="0" applyNumberFormat="1" applyFont="1" applyFill="1" applyBorder="1" applyAlignment="1">
      <alignment horizontal="center" vertical="center" wrapText="1"/>
    </xf>
    <xf numFmtId="0" fontId="16" fillId="0" borderId="0" xfId="0" applyFont="1" applyFill="1" applyAlignment="1">
      <alignment horizontal="right" vertical="center"/>
    </xf>
    <xf numFmtId="179" fontId="9" fillId="0" borderId="1" xfId="1" applyNumberFormat="1" applyFont="1" applyFill="1" applyBorder="1" applyAlignment="1">
      <alignment horizontal="center" vertical="center"/>
    </xf>
    <xf numFmtId="0" fontId="25" fillId="0" borderId="1" xfId="0" applyFont="1" applyFill="1" applyBorder="1" applyAlignment="1">
      <alignment horizontal="center" vertical="center" wrapText="1" shrinkToFit="1"/>
    </xf>
    <xf numFmtId="0" fontId="0" fillId="0" borderId="6" xfId="0" applyBorder="1" applyAlignment="1">
      <alignment vertical="center" wrapText="1"/>
    </xf>
    <xf numFmtId="0" fontId="0" fillId="0" borderId="6" xfId="0" applyBorder="1" applyAlignment="1">
      <alignment horizontal="center" vertical="center"/>
    </xf>
    <xf numFmtId="0" fontId="0" fillId="0" borderId="1" xfId="0" applyBorder="1" applyAlignment="1">
      <alignment horizontal="center" vertical="center"/>
    </xf>
    <xf numFmtId="0" fontId="0" fillId="0" borderId="0" xfId="0" applyAlignment="1">
      <alignment vertical="center"/>
    </xf>
    <xf numFmtId="38" fontId="29" fillId="0" borderId="1" xfId="0" applyNumberFormat="1" applyFont="1" applyBorder="1" applyAlignment="1">
      <alignment horizontal="right" vertical="center" indent="1"/>
    </xf>
    <xf numFmtId="14" fontId="0" fillId="0" borderId="1" xfId="0" applyNumberFormat="1" applyBorder="1" applyAlignment="1">
      <alignment horizontal="center" vertical="center"/>
    </xf>
    <xf numFmtId="0" fontId="0" fillId="0" borderId="33" xfId="0" applyFill="1" applyBorder="1" applyAlignment="1" applyProtection="1">
      <alignment horizontal="center" vertical="center"/>
    </xf>
    <xf numFmtId="2" fontId="0" fillId="4" borderId="16" xfId="0" applyNumberFormat="1" applyFill="1" applyBorder="1" applyAlignment="1" applyProtection="1">
      <alignment horizontal="center" vertical="center"/>
      <protection locked="0"/>
    </xf>
    <xf numFmtId="182" fontId="0" fillId="0" borderId="1" xfId="1" applyNumberFormat="1" applyFont="1" applyBorder="1" applyAlignment="1">
      <alignment vertical="center"/>
    </xf>
    <xf numFmtId="182" fontId="0" fillId="0" borderId="6" xfId="1" applyNumberFormat="1" applyFont="1" applyBorder="1" applyAlignment="1">
      <alignment vertical="center"/>
    </xf>
    <xf numFmtId="182" fontId="0" fillId="0" borderId="31" xfId="1" applyNumberFormat="1" applyFont="1" applyBorder="1" applyAlignment="1">
      <alignment vertical="center"/>
    </xf>
    <xf numFmtId="0" fontId="29" fillId="0" borderId="62" xfId="0" applyFont="1" applyBorder="1" applyAlignment="1">
      <alignment horizontal="center" vertical="center"/>
    </xf>
    <xf numFmtId="38" fontId="29" fillId="0" borderId="62" xfId="0" applyNumberFormat="1" applyFont="1" applyBorder="1" applyAlignment="1">
      <alignment horizontal="right" vertical="center" indent="1"/>
    </xf>
    <xf numFmtId="0" fontId="29" fillId="0" borderId="0" xfId="0" applyFont="1" applyBorder="1" applyAlignment="1">
      <alignment horizontal="left" vertical="center" indent="1"/>
    </xf>
    <xf numFmtId="3" fontId="29" fillId="0" borderId="0" xfId="0" applyNumberFormat="1" applyFont="1" applyBorder="1" applyAlignment="1">
      <alignment horizontal="left" vertical="center" indent="2"/>
    </xf>
    <xf numFmtId="0" fontId="29" fillId="0" borderId="0" xfId="0" applyFont="1" applyBorder="1" applyAlignment="1">
      <alignment horizontal="left" vertical="center" indent="2"/>
    </xf>
    <xf numFmtId="0" fontId="0" fillId="0" borderId="1" xfId="0" applyBorder="1" applyAlignment="1">
      <alignment horizontal="center" vertical="center"/>
    </xf>
    <xf numFmtId="0" fontId="30" fillId="0" borderId="0" xfId="0" applyFont="1" applyAlignment="1">
      <alignment horizontal="center" vertical="center"/>
    </xf>
    <xf numFmtId="0" fontId="0" fillId="0" borderId="0" xfId="0" applyAlignment="1">
      <alignment vertical="center"/>
    </xf>
    <xf numFmtId="0" fontId="0" fillId="0" borderId="0" xfId="0" applyAlignment="1">
      <alignment horizontal="center" vertical="center"/>
    </xf>
    <xf numFmtId="0" fontId="9" fillId="0" borderId="1" xfId="0" applyFont="1" applyFill="1" applyBorder="1" applyAlignment="1">
      <alignment vertical="center"/>
    </xf>
    <xf numFmtId="0" fontId="35" fillId="0" borderId="0" xfId="0" applyFont="1" applyFill="1" applyAlignment="1">
      <alignment vertical="center"/>
    </xf>
    <xf numFmtId="0" fontId="35" fillId="0" borderId="32" xfId="0" applyFont="1" applyFill="1" applyBorder="1" applyAlignment="1">
      <alignment vertical="center"/>
    </xf>
    <xf numFmtId="0" fontId="17" fillId="3" borderId="1" xfId="0" applyFont="1" applyFill="1" applyBorder="1" applyAlignment="1" applyProtection="1">
      <alignment horizontal="center" vertical="center"/>
      <protection locked="0"/>
    </xf>
    <xf numFmtId="0" fontId="17" fillId="3" borderId="1" xfId="0" applyFont="1" applyFill="1" applyBorder="1" applyAlignment="1" applyProtection="1">
      <alignment horizontal="right" vertical="center" indent="3"/>
      <protection locked="0"/>
    </xf>
    <xf numFmtId="0" fontId="8" fillId="2" borderId="22" xfId="0" applyFont="1" applyFill="1" applyBorder="1" applyAlignment="1">
      <alignment horizontal="right" vertical="center" indent="3"/>
    </xf>
    <xf numFmtId="0" fontId="12" fillId="0" borderId="26" xfId="0" applyFont="1" applyBorder="1" applyAlignment="1">
      <alignment vertical="center" wrapText="1"/>
    </xf>
    <xf numFmtId="0" fontId="2" fillId="0" borderId="1" xfId="0" applyFont="1" applyFill="1" applyBorder="1" applyAlignment="1">
      <alignment horizontal="center" vertical="center" wrapText="1" shrinkToFit="1"/>
    </xf>
    <xf numFmtId="0" fontId="9" fillId="0" borderId="1" xfId="0" applyFont="1" applyFill="1" applyBorder="1" applyAlignment="1">
      <alignment vertical="center" shrinkToFit="1"/>
    </xf>
    <xf numFmtId="0" fontId="12" fillId="0" borderId="1" xfId="0" applyFont="1" applyFill="1" applyBorder="1" applyAlignment="1">
      <alignment horizontal="center" vertical="center" shrinkToFit="1"/>
    </xf>
    <xf numFmtId="0" fontId="12" fillId="0" borderId="74" xfId="0" applyFont="1" applyFill="1" applyBorder="1" applyAlignment="1">
      <alignment horizontal="center" vertical="center"/>
    </xf>
    <xf numFmtId="0" fontId="0" fillId="0" borderId="0" xfId="0" applyAlignment="1"/>
    <xf numFmtId="0" fontId="29" fillId="0" borderId="0" xfId="0" applyFont="1" applyAlignment="1">
      <alignment horizontal="left" vertical="center"/>
    </xf>
    <xf numFmtId="0" fontId="41" fillId="0" borderId="0" xfId="0" applyFont="1" applyAlignment="1">
      <alignment horizontal="left" vertical="center" wrapText="1"/>
    </xf>
    <xf numFmtId="0" fontId="43" fillId="0" borderId="0" xfId="0" applyFont="1" applyFill="1" applyAlignment="1">
      <alignment vertical="center"/>
    </xf>
    <xf numFmtId="0" fontId="9" fillId="0" borderId="1" xfId="0" applyFont="1" applyFill="1" applyBorder="1" applyAlignment="1">
      <alignment vertical="center"/>
    </xf>
    <xf numFmtId="0" fontId="9" fillId="0" borderId="1" xfId="0" applyFont="1" applyFill="1" applyBorder="1" applyAlignment="1">
      <alignment horizontal="center" vertical="center"/>
    </xf>
    <xf numFmtId="38" fontId="29" fillId="0" borderId="0" xfId="0" applyNumberFormat="1" applyFont="1" applyAlignment="1">
      <alignment horizontal="left" vertical="center" wrapText="1" indent="2"/>
    </xf>
    <xf numFmtId="0" fontId="29" fillId="0" borderId="1" xfId="0" applyFont="1" applyBorder="1" applyAlignment="1">
      <alignment horizontal="center" vertical="center"/>
    </xf>
    <xf numFmtId="3" fontId="9" fillId="0" borderId="0" xfId="0" applyNumberFormat="1" applyFont="1" applyFill="1" applyAlignment="1">
      <alignment vertical="center"/>
    </xf>
    <xf numFmtId="0" fontId="9" fillId="0" borderId="1" xfId="0" applyFont="1" applyFill="1" applyBorder="1" applyAlignment="1">
      <alignment horizontal="right" vertical="center" indent="1"/>
    </xf>
    <xf numFmtId="38" fontId="9" fillId="0" borderId="1" xfId="1" applyFont="1" applyFill="1" applyBorder="1" applyAlignment="1">
      <alignment vertical="center"/>
    </xf>
    <xf numFmtId="1" fontId="9" fillId="0" borderId="1" xfId="0" applyNumberFormat="1" applyFont="1" applyFill="1" applyBorder="1" applyAlignment="1">
      <alignment vertical="center"/>
    </xf>
    <xf numFmtId="3" fontId="9" fillId="0" borderId="1" xfId="1" applyNumberFormat="1" applyFont="1" applyFill="1" applyBorder="1" applyAlignment="1">
      <alignment vertical="center"/>
    </xf>
    <xf numFmtId="38" fontId="27" fillId="0" borderId="62" xfId="0" applyNumberFormat="1" applyFont="1" applyBorder="1" applyAlignment="1">
      <alignment horizontal="right" vertical="center" indent="1"/>
    </xf>
    <xf numFmtId="14" fontId="0" fillId="0" borderId="6" xfId="0" applyNumberFormat="1" applyBorder="1" applyAlignment="1">
      <alignment horizontal="center" vertical="center"/>
    </xf>
    <xf numFmtId="0" fontId="0" fillId="0" borderId="12" xfId="0" applyBorder="1" applyAlignment="1">
      <alignment horizontal="center" vertical="center"/>
    </xf>
    <xf numFmtId="0" fontId="0" fillId="0" borderId="17" xfId="0" applyBorder="1" applyAlignment="1">
      <alignment horizontal="center" vertical="center"/>
    </xf>
    <xf numFmtId="0" fontId="0" fillId="0" borderId="6" xfId="0" applyBorder="1" applyAlignment="1">
      <alignment horizontal="center" vertical="center"/>
    </xf>
    <xf numFmtId="56" fontId="0" fillId="0" borderId="12" xfId="0" applyNumberFormat="1" applyBorder="1" applyAlignment="1">
      <alignment horizontal="center" vertical="center" wrapText="1"/>
    </xf>
    <xf numFmtId="56" fontId="0" fillId="0" borderId="17" xfId="0" applyNumberFormat="1" applyBorder="1" applyAlignment="1">
      <alignment horizontal="center" vertical="center"/>
    </xf>
    <xf numFmtId="56" fontId="0" fillId="0" borderId="6" xfId="0" applyNumberFormat="1" applyBorder="1" applyAlignment="1">
      <alignment horizontal="center" vertical="center"/>
    </xf>
    <xf numFmtId="0" fontId="0" fillId="0" borderId="12" xfId="0" applyBorder="1" applyAlignment="1">
      <alignment horizontal="left" vertical="center" wrapText="1"/>
    </xf>
    <xf numFmtId="0" fontId="0" fillId="0" borderId="17" xfId="0" applyBorder="1" applyAlignment="1">
      <alignment horizontal="left" vertical="center" wrapText="1"/>
    </xf>
    <xf numFmtId="0" fontId="0" fillId="0" borderId="6" xfId="0" applyBorder="1" applyAlignment="1">
      <alignment horizontal="left" vertical="center" wrapText="1"/>
    </xf>
    <xf numFmtId="0" fontId="42" fillId="12" borderId="75" xfId="0" applyFont="1" applyFill="1" applyBorder="1" applyAlignment="1">
      <alignment horizontal="center" vertical="center"/>
    </xf>
    <xf numFmtId="0" fontId="42" fillId="12" borderId="76" xfId="0" applyFont="1" applyFill="1" applyBorder="1" applyAlignment="1">
      <alignment horizontal="center" vertical="center"/>
    </xf>
    <xf numFmtId="0" fontId="0" fillId="0" borderId="1" xfId="0" applyBorder="1" applyAlignment="1">
      <alignment horizontal="center" vertical="center"/>
    </xf>
    <xf numFmtId="0" fontId="0" fillId="0" borderId="11" xfId="0" applyBorder="1" applyAlignment="1">
      <alignment horizontal="left" vertical="center" wrapText="1" indent="1"/>
    </xf>
    <xf numFmtId="0" fontId="0" fillId="0" borderId="1" xfId="0" applyBorder="1" applyAlignment="1">
      <alignment horizontal="left" vertical="center" indent="1"/>
    </xf>
    <xf numFmtId="0" fontId="34" fillId="0" borderId="0" xfId="0" applyFont="1" applyAlignment="1">
      <alignment vertical="center" wrapText="1"/>
    </xf>
    <xf numFmtId="0" fontId="30" fillId="0" borderId="0" xfId="0" applyFont="1" applyAlignment="1">
      <alignment horizontal="center" vertical="center"/>
    </xf>
    <xf numFmtId="0" fontId="0" fillId="0" borderId="11" xfId="0" applyBorder="1" applyAlignment="1">
      <alignment horizontal="left" vertical="center" indent="1"/>
    </xf>
    <xf numFmtId="180" fontId="24" fillId="0" borderId="53" xfId="1" applyNumberFormat="1" applyFont="1" applyBorder="1" applyAlignment="1">
      <alignment horizontal="right" vertical="center"/>
    </xf>
    <xf numFmtId="180" fontId="24" fillId="0" borderId="26" xfId="1" applyNumberFormat="1" applyFont="1" applyBorder="1" applyAlignment="1">
      <alignment horizontal="right" vertical="center"/>
    </xf>
    <xf numFmtId="180" fontId="24" fillId="0" borderId="8" xfId="1" applyNumberFormat="1" applyFont="1" applyBorder="1" applyAlignment="1">
      <alignment horizontal="right" vertical="center"/>
    </xf>
    <xf numFmtId="180" fontId="24" fillId="0" borderId="13" xfId="1" applyNumberFormat="1" applyFont="1" applyBorder="1" applyAlignment="1">
      <alignment horizontal="right" vertical="center"/>
    </xf>
    <xf numFmtId="0" fontId="10" fillId="0" borderId="38" xfId="0" applyFont="1" applyBorder="1" applyAlignment="1">
      <alignment wrapText="1"/>
    </xf>
    <xf numFmtId="0" fontId="10" fillId="0" borderId="0" xfId="0" applyFont="1" applyAlignment="1">
      <alignment vertical="top"/>
    </xf>
    <xf numFmtId="6" fontId="24" fillId="0" borderId="54" xfId="1" applyNumberFormat="1" applyFont="1" applyBorder="1" applyAlignment="1">
      <alignment horizontal="center" vertical="center"/>
    </xf>
    <xf numFmtId="6" fontId="24" fillId="0" borderId="55" xfId="1" applyNumberFormat="1" applyFont="1" applyBorder="1" applyAlignment="1">
      <alignment horizontal="center" vertical="center"/>
    </xf>
    <xf numFmtId="6" fontId="24" fillId="0" borderId="56" xfId="1" applyNumberFormat="1" applyFont="1" applyBorder="1" applyAlignment="1">
      <alignment horizontal="center" vertical="center"/>
    </xf>
    <xf numFmtId="6" fontId="24" fillId="0" borderId="57" xfId="1" applyNumberFormat="1" applyFont="1" applyBorder="1" applyAlignment="1">
      <alignment horizontal="center" vertical="center"/>
    </xf>
    <xf numFmtId="6" fontId="24" fillId="0" borderId="45" xfId="1" applyNumberFormat="1" applyFont="1" applyBorder="1" applyAlignment="1">
      <alignment horizontal="center" vertical="center"/>
    </xf>
    <xf numFmtId="6" fontId="24" fillId="0" borderId="58" xfId="1" applyNumberFormat="1" applyFont="1" applyBorder="1" applyAlignment="1">
      <alignment horizontal="center" vertical="center"/>
    </xf>
    <xf numFmtId="0" fontId="23" fillId="0" borderId="40" xfId="0" applyFont="1" applyBorder="1" applyAlignment="1">
      <alignment horizontal="center" vertical="center"/>
    </xf>
    <xf numFmtId="0" fontId="23" fillId="0" borderId="4" xfId="0" applyFont="1" applyBorder="1" applyAlignment="1">
      <alignment horizontal="center" vertical="center"/>
    </xf>
    <xf numFmtId="0" fontId="21" fillId="0" borderId="44" xfId="0" applyFont="1" applyBorder="1" applyAlignment="1">
      <alignment horizontal="center" vertical="center"/>
    </xf>
    <xf numFmtId="0" fontId="21" fillId="0" borderId="7" xfId="0" applyFont="1" applyBorder="1" applyAlignment="1">
      <alignment horizontal="center" vertical="center"/>
    </xf>
    <xf numFmtId="0" fontId="21" fillId="0" borderId="41" xfId="0" applyFont="1" applyBorder="1" applyAlignment="1">
      <alignment horizontal="center" vertical="center"/>
    </xf>
    <xf numFmtId="0" fontId="21" fillId="0" borderId="43" xfId="0" applyFont="1" applyBorder="1" applyAlignment="1">
      <alignment horizontal="center" vertical="center"/>
    </xf>
    <xf numFmtId="0" fontId="23" fillId="0" borderId="46" xfId="0" applyFont="1" applyBorder="1" applyAlignment="1">
      <alignment horizontal="center" vertical="center"/>
    </xf>
    <xf numFmtId="0" fontId="23" fillId="0" borderId="47" xfId="0" applyFont="1" applyBorder="1" applyAlignment="1">
      <alignment horizontal="center" vertical="center"/>
    </xf>
    <xf numFmtId="180" fontId="24" fillId="0" borderId="48" xfId="1" applyNumberFormat="1" applyFont="1" applyBorder="1" applyAlignment="1">
      <alignment horizontal="right" vertical="center"/>
    </xf>
    <xf numFmtId="180" fontId="24" fillId="0" borderId="49" xfId="1" applyNumberFormat="1" applyFont="1" applyBorder="1" applyAlignment="1">
      <alignment horizontal="right" vertical="center"/>
    </xf>
    <xf numFmtId="180" fontId="24" fillId="0" borderId="50" xfId="1" applyNumberFormat="1" applyFont="1" applyBorder="1" applyAlignment="1">
      <alignment horizontal="right" vertical="center"/>
    </xf>
    <xf numFmtId="180" fontId="24" fillId="0" borderId="32" xfId="1" applyNumberFormat="1" applyFont="1" applyBorder="1" applyAlignment="1">
      <alignment horizontal="right" vertical="center"/>
    </xf>
    <xf numFmtId="180" fontId="24" fillId="0" borderId="14" xfId="1" applyNumberFormat="1" applyFont="1" applyBorder="1" applyAlignment="1">
      <alignment horizontal="right" vertical="center"/>
    </xf>
    <xf numFmtId="180" fontId="24" fillId="0" borderId="38" xfId="1" applyNumberFormat="1" applyFont="1" applyBorder="1" applyAlignment="1">
      <alignment horizontal="right" vertical="center"/>
    </xf>
    <xf numFmtId="180" fontId="24" fillId="0" borderId="51" xfId="1" applyNumberFormat="1" applyFont="1" applyBorder="1" applyAlignment="1">
      <alignment horizontal="right" vertical="center"/>
    </xf>
    <xf numFmtId="180" fontId="24" fillId="0" borderId="52" xfId="1" applyNumberFormat="1" applyFont="1" applyBorder="1" applyAlignment="1">
      <alignment horizontal="right" vertical="center"/>
    </xf>
    <xf numFmtId="0" fontId="23" fillId="0" borderId="39" xfId="0" applyFont="1" applyBorder="1" applyAlignment="1">
      <alignment horizontal="center" vertical="center"/>
    </xf>
    <xf numFmtId="0" fontId="23" fillId="0" borderId="42" xfId="0" applyFont="1" applyBorder="1" applyAlignment="1">
      <alignment horizontal="center" vertical="center"/>
    </xf>
    <xf numFmtId="38" fontId="0" fillId="0" borderId="12" xfId="1" applyFont="1" applyBorder="1" applyAlignment="1">
      <alignment horizontal="center" vertical="center"/>
    </xf>
    <xf numFmtId="38" fontId="0" fillId="0" borderId="6" xfId="1" applyFont="1" applyBorder="1" applyAlignment="1">
      <alignment horizontal="center" vertical="center"/>
    </xf>
    <xf numFmtId="0" fontId="0" fillId="0" borderId="5" xfId="0" applyBorder="1" applyAlignment="1">
      <alignment horizontal="center" vertical="center"/>
    </xf>
    <xf numFmtId="0" fontId="7" fillId="0" borderId="18" xfId="0" applyFont="1" applyBorder="1" applyAlignment="1">
      <alignment horizontal="center" vertical="center"/>
    </xf>
    <xf numFmtId="0" fontId="7" fillId="0" borderId="19" xfId="0" applyFont="1" applyBorder="1" applyAlignment="1">
      <alignment horizontal="center" vertical="center"/>
    </xf>
    <xf numFmtId="180" fontId="7" fillId="0" borderId="59" xfId="1" applyNumberFormat="1" applyFont="1" applyBorder="1" applyAlignment="1">
      <alignment horizontal="center" vertical="center"/>
    </xf>
    <xf numFmtId="180" fontId="7" fillId="0" borderId="60" xfId="1" applyNumberFormat="1" applyFont="1" applyBorder="1" applyAlignment="1">
      <alignment horizontal="center" vertical="center"/>
    </xf>
    <xf numFmtId="180" fontId="7" fillId="0" borderId="61" xfId="1" applyNumberFormat="1" applyFont="1" applyBorder="1" applyAlignment="1">
      <alignment horizontal="center" vertical="center"/>
    </xf>
    <xf numFmtId="0" fontId="0" fillId="0" borderId="16" xfId="0" applyBorder="1" applyAlignment="1">
      <alignment horizontal="left" vertical="center" indent="2"/>
    </xf>
    <xf numFmtId="0" fontId="9" fillId="0" borderId="1" xfId="0" applyFont="1" applyBorder="1" applyAlignment="1">
      <alignment horizontal="left" vertical="center" indent="2"/>
    </xf>
    <xf numFmtId="180" fontId="7" fillId="0" borderId="19" xfId="1" applyNumberFormat="1" applyFont="1" applyBorder="1" applyAlignment="1">
      <alignment horizontal="center" vertical="center"/>
    </xf>
    <xf numFmtId="0" fontId="0" fillId="0" borderId="1" xfId="0" applyBorder="1" applyAlignment="1">
      <alignment horizontal="left" vertical="center" indent="2"/>
    </xf>
    <xf numFmtId="0" fontId="21" fillId="0" borderId="27" xfId="0" applyFont="1" applyBorder="1" applyAlignment="1">
      <alignment horizontal="center" vertical="center"/>
    </xf>
    <xf numFmtId="0" fontId="21" fillId="0" borderId="28" xfId="0" applyFont="1" applyBorder="1" applyAlignment="1">
      <alignment horizontal="center" vertical="center"/>
    </xf>
    <xf numFmtId="0" fontId="9" fillId="0" borderId="1" xfId="0" applyFont="1" applyBorder="1" applyAlignment="1">
      <alignment horizontal="left" vertical="center" wrapText="1" indent="1"/>
    </xf>
    <xf numFmtId="0" fontId="9" fillId="0" borderId="1" xfId="0" applyFont="1" applyBorder="1" applyAlignment="1">
      <alignment horizontal="left" vertical="center" indent="1"/>
    </xf>
    <xf numFmtId="0" fontId="0" fillId="0" borderId="23" xfId="0" applyBorder="1" applyAlignment="1">
      <alignment horizontal="left" vertical="top" wrapText="1"/>
    </xf>
    <xf numFmtId="0" fontId="0" fillId="0" borderId="23" xfId="0" applyBorder="1" applyAlignment="1">
      <alignment horizontal="left" vertical="top"/>
    </xf>
    <xf numFmtId="180" fontId="21" fillId="0" borderId="30" xfId="1" applyNumberFormat="1" applyFont="1" applyBorder="1" applyAlignment="1">
      <alignment horizontal="center" vertical="center"/>
    </xf>
    <xf numFmtId="180" fontId="21" fillId="0" borderId="21" xfId="1" applyNumberFormat="1" applyFont="1" applyBorder="1" applyAlignment="1">
      <alignment horizontal="center" vertical="center"/>
    </xf>
    <xf numFmtId="0" fontId="0" fillId="0" borderId="12" xfId="0" applyBorder="1" applyAlignment="1">
      <alignment horizontal="left" vertical="center" indent="1"/>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16" xfId="0" applyBorder="1" applyAlignment="1">
      <alignment horizontal="left" vertical="center" indent="1"/>
    </xf>
    <xf numFmtId="0" fontId="40" fillId="0" borderId="26" xfId="0" applyFont="1" applyBorder="1" applyAlignment="1">
      <alignment vertical="center" wrapText="1"/>
    </xf>
    <xf numFmtId="0" fontId="40" fillId="0" borderId="0" xfId="0" applyFont="1" applyBorder="1" applyAlignment="1">
      <alignment vertical="center" wrapText="1"/>
    </xf>
    <xf numFmtId="0" fontId="0" fillId="0" borderId="71"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26" xfId="0" applyBorder="1" applyAlignment="1">
      <alignment horizontal="left" vertical="top" wrapText="1"/>
    </xf>
    <xf numFmtId="0" fontId="0" fillId="0" borderId="26" xfId="0" applyBorder="1" applyAlignment="1">
      <alignment horizontal="left" vertical="top"/>
    </xf>
    <xf numFmtId="49" fontId="3" fillId="0" borderId="18" xfId="0" applyNumberFormat="1" applyFont="1" applyBorder="1" applyAlignment="1">
      <alignment horizontal="center" vertical="center"/>
    </xf>
    <xf numFmtId="49" fontId="3" fillId="0" borderId="19" xfId="0" applyNumberFormat="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vertical="center"/>
    </xf>
    <xf numFmtId="0" fontId="3" fillId="0" borderId="1" xfId="0" applyFont="1" applyBorder="1" applyAlignment="1">
      <alignment vertical="center" wrapText="1"/>
    </xf>
    <xf numFmtId="0" fontId="3" fillId="0" borderId="12" xfId="0" applyFont="1" applyBorder="1" applyAlignment="1">
      <alignment vertical="center"/>
    </xf>
    <xf numFmtId="0" fontId="10" fillId="0" borderId="0" xfId="0" applyFont="1" applyAlignment="1">
      <alignment vertical="center" wrapText="1"/>
    </xf>
    <xf numFmtId="0" fontId="6" fillId="0" borderId="1" xfId="0" applyFont="1" applyBorder="1" applyAlignment="1">
      <alignment horizontal="center" vertical="center"/>
    </xf>
    <xf numFmtId="3" fontId="6" fillId="0" borderId="1" xfId="1" applyNumberFormat="1" applyFont="1" applyBorder="1" applyAlignment="1">
      <alignment horizontal="center" vertical="center"/>
    </xf>
    <xf numFmtId="0" fontId="0" fillId="0" borderId="0" xfId="0" applyBorder="1" applyAlignment="1">
      <alignment vertical="top"/>
    </xf>
    <xf numFmtId="0" fontId="0" fillId="0" borderId="0" xfId="0" applyBorder="1" applyAlignment="1"/>
    <xf numFmtId="0" fontId="0" fillId="0" borderId="31" xfId="0" applyBorder="1" applyAlignment="1">
      <alignment horizontal="left" vertical="center" indent="1"/>
    </xf>
    <xf numFmtId="0" fontId="0" fillId="0" borderId="1" xfId="0" applyBorder="1" applyAlignment="1">
      <alignment horizontal="left" vertical="center" wrapText="1" indent="1"/>
    </xf>
    <xf numFmtId="180" fontId="6" fillId="0" borderId="1" xfId="1" applyNumberFormat="1" applyFont="1" applyBorder="1" applyAlignment="1">
      <alignment horizontal="center" vertical="center"/>
    </xf>
    <xf numFmtId="180" fontId="7" fillId="0" borderId="20" xfId="1" applyNumberFormat="1" applyFont="1" applyBorder="1" applyAlignment="1">
      <alignment horizontal="center" vertical="center"/>
    </xf>
    <xf numFmtId="0" fontId="0" fillId="0" borderId="31" xfId="0" applyBorder="1" applyAlignment="1">
      <alignment horizontal="left" vertical="center" indent="2"/>
    </xf>
    <xf numFmtId="0" fontId="0" fillId="0" borderId="17" xfId="0" applyBorder="1" applyAlignment="1">
      <alignment horizontal="left" vertical="center" indent="2"/>
    </xf>
    <xf numFmtId="0" fontId="9" fillId="0" borderId="1" xfId="0" applyFont="1" applyBorder="1" applyAlignment="1">
      <alignment horizontal="left" vertical="center" indent="1" shrinkToFit="1"/>
    </xf>
    <xf numFmtId="0" fontId="4" fillId="0" borderId="13" xfId="0" applyFont="1" applyFill="1" applyBorder="1" applyAlignment="1">
      <alignment horizontal="left" vertical="center"/>
    </xf>
    <xf numFmtId="0" fontId="6" fillId="0" borderId="13" xfId="0" applyFont="1" applyFill="1" applyBorder="1" applyAlignment="1">
      <alignment horizontal="left" vertical="center"/>
    </xf>
    <xf numFmtId="0" fontId="9" fillId="0" borderId="1" xfId="0" applyFont="1" applyFill="1" applyBorder="1" applyAlignment="1">
      <alignment vertical="center"/>
    </xf>
    <xf numFmtId="0" fontId="9" fillId="0" borderId="1" xfId="0" applyFont="1" applyFill="1" applyBorder="1" applyAlignment="1">
      <alignment horizontal="center" vertical="center"/>
    </xf>
    <xf numFmtId="3" fontId="29" fillId="0" borderId="62" xfId="0" applyNumberFormat="1" applyFont="1" applyBorder="1" applyAlignment="1">
      <alignment horizontal="left" vertical="center" wrapText="1" indent="2"/>
    </xf>
    <xf numFmtId="0" fontId="29" fillId="0" borderId="62" xfId="0" applyFont="1" applyBorder="1" applyAlignment="1">
      <alignment horizontal="left" vertical="center" indent="2"/>
    </xf>
    <xf numFmtId="0" fontId="27" fillId="0" borderId="62" xfId="0" applyFont="1" applyBorder="1" applyAlignment="1">
      <alignment horizontal="left" vertical="center" wrapText="1"/>
    </xf>
    <xf numFmtId="3" fontId="27" fillId="0" borderId="62" xfId="0" applyNumberFormat="1" applyFont="1" applyBorder="1" applyAlignment="1">
      <alignment horizontal="left" vertical="center" wrapText="1"/>
    </xf>
    <xf numFmtId="3" fontId="27" fillId="0" borderId="62" xfId="0" applyNumberFormat="1" applyFont="1" applyBorder="1" applyAlignment="1">
      <alignment horizontal="left" vertical="center"/>
    </xf>
    <xf numFmtId="0" fontId="29" fillId="0" borderId="62" xfId="0" applyFont="1" applyBorder="1" applyAlignment="1">
      <alignment horizontal="center" vertical="center"/>
    </xf>
    <xf numFmtId="0" fontId="29" fillId="0" borderId="62" xfId="0" applyFont="1" applyBorder="1" applyAlignment="1">
      <alignment horizontal="left" vertical="center" wrapText="1" indent="1"/>
    </xf>
    <xf numFmtId="0" fontId="29" fillId="0" borderId="62" xfId="0" applyFont="1" applyBorder="1" applyAlignment="1">
      <alignment horizontal="left" vertical="center" indent="1"/>
    </xf>
    <xf numFmtId="0" fontId="29" fillId="0" borderId="0" xfId="0" applyFont="1" applyBorder="1" applyAlignment="1">
      <alignment horizontal="right" vertical="center"/>
    </xf>
    <xf numFmtId="0" fontId="29" fillId="0" borderId="62" xfId="0" applyFont="1" applyBorder="1" applyAlignment="1">
      <alignment horizontal="right" vertical="center" indent="1"/>
    </xf>
    <xf numFmtId="0" fontId="29" fillId="0" borderId="68" xfId="0" applyFont="1" applyBorder="1" applyAlignment="1">
      <alignment horizontal="center" vertical="center"/>
    </xf>
    <xf numFmtId="0" fontId="29" fillId="0" borderId="69" xfId="0" applyFont="1" applyBorder="1" applyAlignment="1">
      <alignment horizontal="center" vertical="center"/>
    </xf>
    <xf numFmtId="0" fontId="29" fillId="0" borderId="70" xfId="0" applyFont="1" applyBorder="1" applyAlignment="1">
      <alignment horizontal="center" vertical="center"/>
    </xf>
    <xf numFmtId="0" fontId="29" fillId="0" borderId="68" xfId="0" applyFont="1" applyBorder="1" applyAlignment="1">
      <alignment horizontal="left" vertical="center" indent="3"/>
    </xf>
    <xf numFmtId="0" fontId="29" fillId="0" borderId="69" xfId="0" applyFont="1" applyBorder="1" applyAlignment="1">
      <alignment horizontal="left" vertical="center" indent="3"/>
    </xf>
    <xf numFmtId="0" fontId="29" fillId="0" borderId="70" xfId="0" applyFont="1" applyBorder="1" applyAlignment="1">
      <alignment horizontal="left" vertical="center" indent="3"/>
    </xf>
    <xf numFmtId="0" fontId="29" fillId="0" borderId="63" xfId="0" applyFont="1" applyBorder="1" applyAlignment="1">
      <alignment horizontal="left" vertical="center" indent="3"/>
    </xf>
    <xf numFmtId="0" fontId="29" fillId="0" borderId="0" xfId="0" applyFont="1" applyBorder="1" applyAlignment="1">
      <alignment horizontal="left" vertical="center" indent="3"/>
    </xf>
    <xf numFmtId="0" fontId="29" fillId="0" borderId="64" xfId="0" applyFont="1" applyBorder="1" applyAlignment="1">
      <alignment horizontal="left" vertical="center" indent="3"/>
    </xf>
    <xf numFmtId="0" fontId="29" fillId="0" borderId="65" xfId="0" applyFont="1" applyBorder="1" applyAlignment="1">
      <alignment horizontal="left" vertical="center" indent="3"/>
    </xf>
    <xf numFmtId="0" fontId="29" fillId="0" borderId="66" xfId="0" applyFont="1" applyBorder="1" applyAlignment="1">
      <alignment horizontal="left" vertical="center" indent="3"/>
    </xf>
    <xf numFmtId="0" fontId="29" fillId="0" borderId="67" xfId="0" applyFont="1" applyBorder="1" applyAlignment="1">
      <alignment horizontal="left" vertical="center" indent="3"/>
    </xf>
    <xf numFmtId="38" fontId="29" fillId="0" borderId="68" xfId="0" applyNumberFormat="1" applyFont="1" applyBorder="1" applyAlignment="1">
      <alignment horizontal="left" vertical="center" wrapText="1" indent="1"/>
    </xf>
    <xf numFmtId="38" fontId="29" fillId="0" borderId="69" xfId="0" applyNumberFormat="1" applyFont="1" applyBorder="1" applyAlignment="1">
      <alignment horizontal="left" vertical="center" wrapText="1" indent="1"/>
    </xf>
    <xf numFmtId="38" fontId="29" fillId="0" borderId="70" xfId="0" applyNumberFormat="1" applyFont="1" applyBorder="1" applyAlignment="1">
      <alignment horizontal="left" vertical="center" wrapText="1" indent="1"/>
    </xf>
    <xf numFmtId="38" fontId="29" fillId="0" borderId="63" xfId="0" applyNumberFormat="1" applyFont="1" applyBorder="1" applyAlignment="1">
      <alignment horizontal="left" vertical="center" wrapText="1" indent="1"/>
    </xf>
    <xf numFmtId="38" fontId="29" fillId="0" borderId="0" xfId="0" applyNumberFormat="1" applyFont="1" applyBorder="1" applyAlignment="1">
      <alignment horizontal="left" vertical="center" wrapText="1" indent="1"/>
    </xf>
    <xf numFmtId="38" fontId="29" fillId="0" borderId="64" xfId="0" applyNumberFormat="1" applyFont="1" applyBorder="1" applyAlignment="1">
      <alignment horizontal="left" vertical="center" wrapText="1" indent="1"/>
    </xf>
    <xf numFmtId="38" fontId="29" fillId="0" borderId="65" xfId="0" applyNumberFormat="1" applyFont="1" applyBorder="1" applyAlignment="1">
      <alignment horizontal="left" vertical="center" wrapText="1" indent="1"/>
    </xf>
    <xf numFmtId="38" fontId="29" fillId="0" borderId="66" xfId="0" applyNumberFormat="1" applyFont="1" applyBorder="1" applyAlignment="1">
      <alignment horizontal="left" vertical="center" wrapText="1" indent="1"/>
    </xf>
    <xf numFmtId="38" fontId="29" fillId="0" borderId="67" xfId="0" applyNumberFormat="1" applyFont="1" applyBorder="1" applyAlignment="1">
      <alignment horizontal="left" vertical="center" wrapText="1" indent="1"/>
    </xf>
    <xf numFmtId="0" fontId="29" fillId="0" borderId="63" xfId="0" applyFont="1" applyBorder="1" applyAlignment="1">
      <alignment horizontal="center" vertical="center" wrapText="1"/>
    </xf>
    <xf numFmtId="0" fontId="29" fillId="0" borderId="0" xfId="0" applyFont="1" applyBorder="1" applyAlignment="1">
      <alignment horizontal="center" vertical="center" wrapText="1"/>
    </xf>
    <xf numFmtId="0" fontId="29" fillId="0" borderId="64" xfId="0" applyFont="1" applyBorder="1" applyAlignment="1">
      <alignment horizontal="center" vertical="center" wrapText="1"/>
    </xf>
    <xf numFmtId="0" fontId="29" fillId="0" borderId="65" xfId="0" applyFont="1" applyBorder="1" applyAlignment="1">
      <alignment horizontal="center" vertical="center" wrapText="1"/>
    </xf>
    <xf numFmtId="0" fontId="29" fillId="0" borderId="66" xfId="0" applyFont="1" applyBorder="1" applyAlignment="1">
      <alignment horizontal="center" vertical="center" wrapText="1"/>
    </xf>
    <xf numFmtId="0" fontId="29" fillId="0" borderId="67" xfId="0" applyFont="1" applyBorder="1" applyAlignment="1">
      <alignment horizontal="center" vertical="center" wrapText="1"/>
    </xf>
    <xf numFmtId="0" fontId="29" fillId="0" borderId="63" xfId="0" applyFont="1" applyBorder="1" applyAlignment="1">
      <alignment horizontal="left" vertical="center" wrapText="1" indent="1"/>
    </xf>
    <xf numFmtId="0" fontId="29" fillId="0" borderId="0" xfId="0" applyFont="1" applyBorder="1" applyAlignment="1">
      <alignment horizontal="left" vertical="center" wrapText="1" indent="1"/>
    </xf>
    <xf numFmtId="0" fontId="29" fillId="0" borderId="64" xfId="0" applyFont="1" applyBorder="1" applyAlignment="1">
      <alignment horizontal="left" vertical="center" wrapText="1" indent="1"/>
    </xf>
    <xf numFmtId="0" fontId="29" fillId="0" borderId="65" xfId="0" applyFont="1" applyBorder="1" applyAlignment="1">
      <alignment horizontal="left" vertical="center" wrapText="1" indent="1"/>
    </xf>
    <xf numFmtId="0" fontId="29" fillId="0" borderId="66" xfId="0" applyFont="1" applyBorder="1" applyAlignment="1">
      <alignment horizontal="left" vertical="center" wrapText="1" indent="1"/>
    </xf>
    <xf numFmtId="0" fontId="29" fillId="0" borderId="67" xfId="0" applyFont="1" applyBorder="1" applyAlignment="1">
      <alignment horizontal="left" vertical="center" wrapText="1" indent="1"/>
    </xf>
    <xf numFmtId="0" fontId="29" fillId="0" borderId="62" xfId="0" applyFont="1" applyBorder="1" applyAlignment="1">
      <alignment horizontal="left" vertical="center" wrapText="1"/>
    </xf>
    <xf numFmtId="3" fontId="29" fillId="0" borderId="62" xfId="0" applyNumberFormat="1" applyFont="1" applyBorder="1" applyAlignment="1">
      <alignment horizontal="left" vertical="center" wrapText="1"/>
    </xf>
    <xf numFmtId="3" fontId="29" fillId="0" borderId="62" xfId="0" applyNumberFormat="1" applyFont="1" applyBorder="1" applyAlignment="1">
      <alignment horizontal="left" vertical="center"/>
    </xf>
    <xf numFmtId="0" fontId="35" fillId="0" borderId="5" xfId="0" applyFont="1" applyBorder="1" applyAlignment="1">
      <alignment horizontal="center" vertical="center"/>
    </xf>
    <xf numFmtId="0" fontId="35" fillId="0" borderId="71" xfId="0" applyFont="1" applyBorder="1" applyAlignment="1">
      <alignment horizontal="center" vertical="center"/>
    </xf>
    <xf numFmtId="0" fontId="35" fillId="0" borderId="4" xfId="0" applyFont="1" applyBorder="1" applyAlignment="1">
      <alignment horizontal="center" vertical="center"/>
    </xf>
    <xf numFmtId="0" fontId="29" fillId="0" borderId="62" xfId="0" applyFont="1" applyBorder="1" applyAlignment="1">
      <alignment horizontal="left" vertical="center" wrapText="1" indent="2"/>
    </xf>
    <xf numFmtId="0" fontId="35" fillId="0" borderId="1" xfId="0" applyFont="1" applyBorder="1" applyAlignment="1">
      <alignment horizontal="center" vertical="center"/>
    </xf>
    <xf numFmtId="3" fontId="29" fillId="0" borderId="62" xfId="0" applyNumberFormat="1" applyFont="1" applyBorder="1" applyAlignment="1">
      <alignment horizontal="left" vertical="center" indent="2"/>
    </xf>
    <xf numFmtId="38" fontId="29" fillId="0" borderId="62" xfId="1" applyFont="1" applyBorder="1" applyAlignment="1">
      <alignment horizontal="left" vertical="center" wrapText="1" indent="2"/>
    </xf>
    <xf numFmtId="38" fontId="29" fillId="0" borderId="62" xfId="1" applyFont="1" applyBorder="1" applyAlignment="1">
      <alignment horizontal="left" vertical="center" indent="2"/>
    </xf>
    <xf numFmtId="0" fontId="29" fillId="0" borderId="0" xfId="0" applyFont="1" applyAlignment="1">
      <alignment horizontal="right" vertical="center"/>
    </xf>
    <xf numFmtId="0" fontId="29" fillId="0" borderId="0" xfId="0" applyFont="1" applyAlignment="1">
      <alignment horizontal="left" vertical="center" indent="3"/>
    </xf>
    <xf numFmtId="38" fontId="29" fillId="0" borderId="68" xfId="0" applyNumberFormat="1" applyFont="1" applyBorder="1" applyAlignment="1">
      <alignment horizontal="left" vertical="center" wrapText="1" indent="2"/>
    </xf>
    <xf numFmtId="38" fontId="29" fillId="0" borderId="69" xfId="0" applyNumberFormat="1" applyFont="1" applyBorder="1" applyAlignment="1">
      <alignment horizontal="left" vertical="center" wrapText="1" indent="2"/>
    </xf>
    <xf numFmtId="38" fontId="29" fillId="0" borderId="70" xfId="0" applyNumberFormat="1" applyFont="1" applyBorder="1" applyAlignment="1">
      <alignment horizontal="left" vertical="center" wrapText="1" indent="2"/>
    </xf>
    <xf numFmtId="38" fontId="29" fillId="0" borderId="63" xfId="0" applyNumberFormat="1" applyFont="1" applyBorder="1" applyAlignment="1">
      <alignment horizontal="left" vertical="center" wrapText="1" indent="2"/>
    </xf>
    <xf numFmtId="38" fontId="29" fillId="0" borderId="0" xfId="0" applyNumberFormat="1" applyFont="1" applyAlignment="1">
      <alignment horizontal="left" vertical="center" wrapText="1" indent="2"/>
    </xf>
    <xf numFmtId="38" fontId="29" fillId="0" borderId="64" xfId="0" applyNumberFormat="1" applyFont="1" applyBorder="1" applyAlignment="1">
      <alignment horizontal="left" vertical="center" wrapText="1" indent="2"/>
    </xf>
    <xf numFmtId="38" fontId="29" fillId="0" borderId="65" xfId="0" applyNumberFormat="1" applyFont="1" applyBorder="1" applyAlignment="1">
      <alignment horizontal="left" vertical="center" wrapText="1" indent="2"/>
    </xf>
    <xf numFmtId="38" fontId="29" fillId="0" borderId="66" xfId="0" applyNumberFormat="1" applyFont="1" applyBorder="1" applyAlignment="1">
      <alignment horizontal="left" vertical="center" wrapText="1" indent="2"/>
    </xf>
    <xf numFmtId="38" fontId="29" fillId="0" borderId="67" xfId="0" applyNumberFormat="1" applyFont="1" applyBorder="1" applyAlignment="1">
      <alignment horizontal="left" vertical="center" wrapText="1" indent="2"/>
    </xf>
    <xf numFmtId="38" fontId="29" fillId="0" borderId="0" xfId="0" applyNumberFormat="1" applyFont="1" applyAlignment="1">
      <alignment horizontal="left" vertical="center" wrapText="1" indent="1"/>
    </xf>
    <xf numFmtId="0" fontId="41" fillId="0" borderId="62" xfId="0" applyFont="1" applyBorder="1" applyAlignment="1">
      <alignment horizontal="left" vertical="center" wrapText="1"/>
    </xf>
    <xf numFmtId="38" fontId="29" fillId="0" borderId="62" xfId="0" applyNumberFormat="1" applyFont="1" applyBorder="1" applyAlignment="1">
      <alignment horizontal="left" vertical="center" wrapText="1" indent="2"/>
    </xf>
    <xf numFmtId="38" fontId="29" fillId="0" borderId="0" xfId="0" applyNumberFormat="1" applyFont="1" applyBorder="1" applyAlignment="1">
      <alignment horizontal="left" vertical="center" wrapText="1" indent="2"/>
    </xf>
    <xf numFmtId="0" fontId="35" fillId="0" borderId="62" xfId="0" applyFont="1" applyBorder="1" applyAlignment="1">
      <alignment horizontal="left" vertical="center" wrapText="1"/>
    </xf>
    <xf numFmtId="49" fontId="29" fillId="0" borderId="62" xfId="0" applyNumberFormat="1" applyFont="1" applyBorder="1" applyAlignment="1">
      <alignment horizontal="left" vertical="center" wrapText="1"/>
    </xf>
    <xf numFmtId="49" fontId="29" fillId="0" borderId="62" xfId="0" applyNumberFormat="1" applyFont="1" applyBorder="1" applyAlignment="1">
      <alignment horizontal="left" vertical="center"/>
    </xf>
    <xf numFmtId="0" fontId="29" fillId="0" borderId="1" xfId="0" applyFont="1" applyBorder="1" applyAlignment="1">
      <alignment horizontal="left" vertical="center" wrapText="1" indent="1"/>
    </xf>
    <xf numFmtId="0" fontId="29" fillId="0" borderId="1" xfId="0" applyFont="1" applyBorder="1" applyAlignment="1">
      <alignment horizontal="left" vertical="center" indent="1"/>
    </xf>
    <xf numFmtId="3" fontId="29" fillId="0" borderId="1" xfId="0" applyNumberFormat="1" applyFont="1" applyBorder="1" applyAlignment="1">
      <alignment horizontal="left" vertical="center" wrapText="1" indent="2"/>
    </xf>
    <xf numFmtId="0" fontId="29" fillId="0" borderId="1" xfId="0" applyFont="1" applyBorder="1" applyAlignment="1">
      <alignment horizontal="left" vertical="center" indent="2"/>
    </xf>
    <xf numFmtId="0" fontId="41" fillId="0" borderId="1" xfId="0" applyFont="1" applyBorder="1" applyAlignment="1">
      <alignment horizontal="left" vertical="center" wrapText="1"/>
    </xf>
    <xf numFmtId="38" fontId="29" fillId="0" borderId="1" xfId="0" applyNumberFormat="1" applyFont="1" applyBorder="1" applyAlignment="1">
      <alignment horizontal="left" vertical="center" wrapText="1" indent="2"/>
    </xf>
    <xf numFmtId="0" fontId="29" fillId="0" borderId="1" xfId="0" applyFont="1" applyBorder="1" applyAlignment="1">
      <alignment horizontal="center" vertical="center"/>
    </xf>
    <xf numFmtId="0" fontId="29" fillId="0" borderId="1" xfId="0" applyFont="1" applyBorder="1" applyAlignment="1">
      <alignment horizontal="left" vertical="center" indent="3"/>
    </xf>
    <xf numFmtId="38" fontId="29" fillId="0" borderId="1" xfId="0" applyNumberFormat="1" applyFont="1" applyBorder="1" applyAlignment="1">
      <alignment horizontal="left" vertical="center" wrapText="1" indent="1"/>
    </xf>
    <xf numFmtId="0" fontId="29" fillId="0" borderId="5" xfId="0" applyFont="1" applyBorder="1" applyAlignment="1">
      <alignment horizontal="left" vertical="center" indent="3"/>
    </xf>
    <xf numFmtId="0" fontId="29" fillId="0" borderId="71" xfId="0" applyFont="1" applyBorder="1" applyAlignment="1">
      <alignment horizontal="left" vertical="center" indent="3"/>
    </xf>
    <xf numFmtId="0" fontId="29" fillId="0" borderId="4" xfId="0" applyFont="1" applyBorder="1" applyAlignment="1">
      <alignment horizontal="left" vertical="center" indent="3"/>
    </xf>
    <xf numFmtId="38" fontId="29" fillId="0" borderId="5" xfId="0" applyNumberFormat="1" applyFont="1" applyBorder="1" applyAlignment="1">
      <alignment horizontal="left" vertical="center" wrapText="1" indent="2"/>
    </xf>
    <xf numFmtId="38" fontId="29" fillId="0" borderId="71" xfId="0" applyNumberFormat="1" applyFont="1" applyBorder="1" applyAlignment="1">
      <alignment horizontal="left" vertical="center" wrapText="1" indent="2"/>
    </xf>
    <xf numFmtId="38" fontId="29" fillId="0" borderId="4" xfId="0" applyNumberFormat="1" applyFont="1" applyBorder="1" applyAlignment="1">
      <alignment horizontal="left" vertical="center" wrapText="1" indent="2"/>
    </xf>
    <xf numFmtId="0" fontId="29" fillId="0" borderId="1" xfId="0" applyFont="1" applyBorder="1" applyAlignment="1">
      <alignment horizontal="right" vertical="center" indent="1"/>
    </xf>
    <xf numFmtId="0" fontId="29" fillId="0" borderId="1" xfId="0" applyFont="1" applyBorder="1" applyAlignment="1">
      <alignment horizontal="center" vertical="center" wrapText="1"/>
    </xf>
    <xf numFmtId="0" fontId="29" fillId="0" borderId="1" xfId="0" applyFont="1" applyBorder="1" applyAlignment="1">
      <alignment horizontal="left" vertical="center" wrapText="1" indent="2"/>
    </xf>
    <xf numFmtId="3" fontId="29" fillId="0" borderId="1" xfId="0" applyNumberFormat="1" applyFont="1" applyBorder="1" applyAlignment="1">
      <alignment horizontal="left" vertical="center" indent="2"/>
    </xf>
    <xf numFmtId="0" fontId="29" fillId="0" borderId="14" xfId="0" applyFont="1" applyBorder="1" applyAlignment="1">
      <alignment horizontal="left" vertical="center" wrapText="1"/>
    </xf>
    <xf numFmtId="0" fontId="29" fillId="0" borderId="38" xfId="0" applyFont="1" applyBorder="1" applyAlignment="1">
      <alignment horizontal="left" vertical="center" wrapText="1"/>
    </xf>
    <xf numFmtId="0" fontId="29" fillId="0" borderId="15" xfId="0" applyFont="1" applyBorder="1" applyAlignment="1">
      <alignment horizontal="left" vertical="center" wrapText="1"/>
    </xf>
    <xf numFmtId="0" fontId="29" fillId="0" borderId="8" xfId="0" applyFont="1" applyBorder="1" applyAlignment="1">
      <alignment horizontal="left" vertical="center" wrapText="1"/>
    </xf>
    <xf numFmtId="0" fontId="29" fillId="0" borderId="13" xfId="0" applyFont="1" applyBorder="1" applyAlignment="1">
      <alignment horizontal="left" vertical="center" wrapText="1"/>
    </xf>
    <xf numFmtId="0" fontId="29" fillId="0" borderId="7" xfId="0" applyFont="1" applyBorder="1" applyAlignment="1">
      <alignment horizontal="left" vertical="center" wrapText="1"/>
    </xf>
    <xf numFmtId="3" fontId="29" fillId="0" borderId="14" xfId="0" applyNumberFormat="1" applyFont="1" applyBorder="1" applyAlignment="1">
      <alignment horizontal="left" vertical="center" wrapText="1"/>
    </xf>
    <xf numFmtId="3" fontId="29" fillId="0" borderId="38" xfId="0" applyNumberFormat="1" applyFont="1" applyBorder="1" applyAlignment="1">
      <alignment horizontal="left" vertical="center"/>
    </xf>
    <xf numFmtId="3" fontId="29" fillId="0" borderId="15" xfId="0" applyNumberFormat="1" applyFont="1" applyBorder="1" applyAlignment="1">
      <alignment horizontal="left" vertical="center"/>
    </xf>
    <xf numFmtId="3" fontId="29" fillId="0" borderId="8" xfId="0" applyNumberFormat="1" applyFont="1" applyBorder="1" applyAlignment="1">
      <alignment horizontal="left" vertical="center"/>
    </xf>
    <xf numFmtId="3" fontId="29" fillId="0" borderId="13" xfId="0" applyNumberFormat="1" applyFont="1" applyBorder="1" applyAlignment="1">
      <alignment horizontal="left" vertical="center"/>
    </xf>
    <xf numFmtId="3" fontId="29" fillId="0" borderId="7" xfId="0" applyNumberFormat="1" applyFont="1" applyBorder="1" applyAlignment="1">
      <alignment horizontal="left" vertical="center"/>
    </xf>
    <xf numFmtId="38" fontId="29" fillId="0" borderId="1" xfId="1" applyFont="1" applyBorder="1" applyAlignment="1">
      <alignment horizontal="left" vertical="center" wrapText="1" indent="2"/>
    </xf>
    <xf numFmtId="38" fontId="29" fillId="0" borderId="1" xfId="1" applyFont="1" applyBorder="1" applyAlignment="1">
      <alignment horizontal="left" vertical="center" indent="2"/>
    </xf>
    <xf numFmtId="0" fontId="29" fillId="0" borderId="72" xfId="0" applyFont="1" applyBorder="1" applyAlignment="1">
      <alignment horizontal="left" vertical="center" wrapText="1"/>
    </xf>
    <xf numFmtId="0" fontId="29" fillId="0" borderId="0" xfId="0" applyFont="1" applyBorder="1" applyAlignment="1">
      <alignment horizontal="left" vertical="center" wrapText="1"/>
    </xf>
    <xf numFmtId="0" fontId="29" fillId="0" borderId="73" xfId="0" applyFont="1" applyBorder="1" applyAlignment="1">
      <alignment horizontal="left" vertical="center" wrapText="1"/>
    </xf>
    <xf numFmtId="3" fontId="29" fillId="0" borderId="5" xfId="0" applyNumberFormat="1" applyFont="1" applyBorder="1" applyAlignment="1">
      <alignment horizontal="left" vertical="center"/>
    </xf>
    <xf numFmtId="3" fontId="29" fillId="0" borderId="71" xfId="0" applyNumberFormat="1" applyFont="1" applyBorder="1" applyAlignment="1">
      <alignment horizontal="left" vertical="center"/>
    </xf>
    <xf numFmtId="3" fontId="29" fillId="0" borderId="4" xfId="0" applyNumberFormat="1" applyFont="1" applyBorder="1" applyAlignment="1">
      <alignment horizontal="left" vertical="center"/>
    </xf>
    <xf numFmtId="49" fontId="29" fillId="0" borderId="71" xfId="0" applyNumberFormat="1" applyFont="1" applyBorder="1" applyAlignment="1">
      <alignment horizontal="left" vertical="center" wrapText="1"/>
    </xf>
    <xf numFmtId="49" fontId="29" fillId="0" borderId="71" xfId="0" applyNumberFormat="1" applyFont="1" applyBorder="1" applyAlignment="1">
      <alignment horizontal="left" vertical="center"/>
    </xf>
    <xf numFmtId="49" fontId="29" fillId="0" borderId="4" xfId="0" applyNumberFormat="1" applyFont="1" applyBorder="1" applyAlignment="1">
      <alignment horizontal="left" vertical="center"/>
    </xf>
    <xf numFmtId="0" fontId="35" fillId="0" borderId="1" xfId="0" applyFont="1" applyBorder="1" applyAlignment="1">
      <alignment horizontal="left" vertical="center" wrapText="1" indent="1"/>
    </xf>
    <xf numFmtId="0" fontId="35" fillId="0" borderId="1" xfId="0" applyFont="1" applyBorder="1" applyAlignment="1">
      <alignment horizontal="left" vertical="center" indent="1"/>
    </xf>
    <xf numFmtId="3" fontId="29" fillId="0" borderId="5" xfId="0" applyNumberFormat="1" applyFont="1" applyBorder="1" applyAlignment="1">
      <alignment horizontal="left" vertical="center" wrapText="1"/>
    </xf>
    <xf numFmtId="3" fontId="29" fillId="0" borderId="71" xfId="0" applyNumberFormat="1" applyFont="1" applyBorder="1" applyAlignment="1">
      <alignment horizontal="left" vertical="center" wrapText="1"/>
    </xf>
    <xf numFmtId="3" fontId="29" fillId="0" borderId="4" xfId="0" applyNumberFormat="1" applyFont="1" applyBorder="1" applyAlignment="1">
      <alignment horizontal="left" vertical="center" wrapText="1"/>
    </xf>
    <xf numFmtId="0" fontId="29" fillId="0" borderId="1" xfId="0" applyFont="1" applyBorder="1" applyAlignment="1">
      <alignment horizontal="left" vertical="center" wrapText="1"/>
    </xf>
    <xf numFmtId="3" fontId="29" fillId="0" borderId="1" xfId="0" applyNumberFormat="1" applyFont="1" applyBorder="1" applyAlignment="1">
      <alignment horizontal="left" vertical="center" wrapText="1"/>
    </xf>
    <xf numFmtId="3" fontId="29" fillId="0" borderId="1" xfId="0" applyNumberFormat="1" applyFont="1" applyBorder="1" applyAlignment="1">
      <alignment horizontal="left" vertical="center"/>
    </xf>
  </cellXfs>
  <cellStyles count="2">
    <cellStyle name="桁区切り" xfId="1" builtinId="6"/>
    <cellStyle name="標準" xfId="0" builtinId="0"/>
  </cellStyles>
  <dxfs count="26">
    <dxf>
      <fill>
        <patternFill>
          <bgColor theme="7" tint="0.79998168889431442"/>
        </patternFill>
      </fill>
    </dxf>
    <dxf>
      <fill>
        <patternFill>
          <bgColor theme="0" tint="-0.14996795556505021"/>
        </patternFill>
      </fill>
    </dxf>
    <dxf>
      <font>
        <b val="0"/>
        <i val="0"/>
        <color auto="1"/>
      </font>
    </dxf>
    <dxf>
      <font>
        <b/>
        <i val="0"/>
        <color rgb="FFFF0000"/>
      </font>
    </dxf>
    <dxf>
      <font>
        <b val="0"/>
        <i val="0"/>
        <color auto="1"/>
      </font>
    </dxf>
    <dxf>
      <font>
        <color theme="0"/>
      </font>
      <border>
        <left style="thin">
          <color theme="0"/>
        </left>
        <right style="thin">
          <color theme="0"/>
        </right>
        <top style="thin">
          <color theme="0"/>
        </top>
        <bottom style="thin">
          <color theme="0"/>
        </bottom>
        <vertical/>
        <horizontal/>
      </border>
    </dxf>
    <dxf>
      <font>
        <b/>
        <i val="0"/>
        <color rgb="FFFF0000"/>
      </font>
    </dxf>
    <dxf>
      <font>
        <color theme="0"/>
      </font>
      <border>
        <left style="thin">
          <color theme="0"/>
        </left>
        <right style="thin">
          <color theme="0"/>
        </right>
        <top style="thin">
          <color theme="0"/>
        </top>
        <bottom style="thin">
          <color theme="0"/>
        </bottom>
        <vertical/>
        <horizontal/>
      </border>
    </dxf>
    <dxf>
      <font>
        <color theme="0"/>
      </font>
      <border>
        <left style="thin">
          <color theme="0"/>
        </left>
        <right style="thin">
          <color theme="0"/>
        </right>
        <top style="thin">
          <color theme="0"/>
        </top>
        <bottom style="thin">
          <color theme="0"/>
        </bottom>
        <vertical/>
        <horizontal/>
      </border>
    </dxf>
    <dxf>
      <fill>
        <patternFill>
          <bgColor theme="7" tint="0.79998168889431442"/>
        </patternFill>
      </fill>
    </dxf>
    <dxf>
      <fill>
        <patternFill>
          <bgColor theme="7" tint="0.79998168889431442"/>
        </patternFill>
      </fill>
    </dxf>
    <dxf>
      <fill>
        <patternFill>
          <bgColor theme="0" tint="-0.14996795556505021"/>
        </patternFill>
      </fill>
    </dxf>
    <dxf>
      <fill>
        <patternFill>
          <bgColor theme="7" tint="0.79998168889431442"/>
        </patternFill>
      </fill>
    </dxf>
    <dxf>
      <font>
        <b/>
        <i val="0"/>
        <color rgb="FFFF0000"/>
      </font>
    </dxf>
    <dxf>
      <font>
        <b/>
        <i val="0"/>
        <color rgb="FFFF0000"/>
      </font>
    </dxf>
    <dxf>
      <font>
        <b val="0"/>
        <i val="0"/>
        <color auto="1"/>
      </font>
    </dxf>
    <dxf>
      <fill>
        <patternFill>
          <bgColor theme="7" tint="0.79998168889431442"/>
        </patternFill>
      </fill>
    </dxf>
    <dxf>
      <fill>
        <patternFill>
          <bgColor theme="7" tint="0.79998168889431442"/>
        </patternFill>
      </fill>
    </dxf>
    <dxf>
      <fill>
        <patternFill>
          <bgColor theme="7" tint="0.79998168889431442"/>
        </patternFill>
      </fill>
    </dxf>
    <dxf>
      <fill>
        <patternFill>
          <bgColor theme="0" tint="-0.14996795556505021"/>
        </patternFill>
      </fill>
    </dxf>
    <dxf>
      <fill>
        <patternFill>
          <bgColor theme="7" tint="0.79998168889431442"/>
        </patternFill>
      </fill>
    </dxf>
    <dxf>
      <font>
        <b/>
        <i val="0"/>
        <color rgb="FFFF0000"/>
      </font>
    </dxf>
    <dxf>
      <font>
        <b/>
        <i val="0"/>
        <color rgb="FFFF0000"/>
      </font>
    </dxf>
    <dxf>
      <font>
        <b val="0"/>
        <i val="0"/>
        <color auto="1"/>
      </font>
    </dxf>
    <dxf>
      <fill>
        <patternFill>
          <bgColor theme="7" tint="0.79998168889431442"/>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8" Type="http://schemas.openxmlformats.org/officeDocument/2006/relationships/image" Target="../media/image10.emf"/><Relationship Id="rId13" Type="http://schemas.openxmlformats.org/officeDocument/2006/relationships/image" Target="../media/image15.emf"/><Relationship Id="rId3" Type="http://schemas.openxmlformats.org/officeDocument/2006/relationships/image" Target="../media/image5.emf"/><Relationship Id="rId7" Type="http://schemas.openxmlformats.org/officeDocument/2006/relationships/image" Target="../media/image9.emf"/><Relationship Id="rId12" Type="http://schemas.openxmlformats.org/officeDocument/2006/relationships/image" Target="../media/image14.emf"/><Relationship Id="rId2" Type="http://schemas.openxmlformats.org/officeDocument/2006/relationships/image" Target="../media/image4.emf"/><Relationship Id="rId1" Type="http://schemas.openxmlformats.org/officeDocument/2006/relationships/image" Target="../media/image3.emf"/><Relationship Id="rId6" Type="http://schemas.openxmlformats.org/officeDocument/2006/relationships/image" Target="../media/image8.emf"/><Relationship Id="rId11" Type="http://schemas.openxmlformats.org/officeDocument/2006/relationships/image" Target="../media/image13.emf"/><Relationship Id="rId5" Type="http://schemas.openxmlformats.org/officeDocument/2006/relationships/image" Target="../media/image7.emf"/><Relationship Id="rId15" Type="http://schemas.openxmlformats.org/officeDocument/2006/relationships/image" Target="../media/image17.emf"/><Relationship Id="rId10" Type="http://schemas.openxmlformats.org/officeDocument/2006/relationships/image" Target="../media/image12.emf"/><Relationship Id="rId4" Type="http://schemas.openxmlformats.org/officeDocument/2006/relationships/image" Target="../media/image6.emf"/><Relationship Id="rId9" Type="http://schemas.openxmlformats.org/officeDocument/2006/relationships/image" Target="../media/image11.emf"/><Relationship Id="rId14" Type="http://schemas.openxmlformats.org/officeDocument/2006/relationships/image" Target="../media/image16.emf"/></Relationships>
</file>

<file path=xl/drawings/_rels/drawing7.xml.rels><?xml version="1.0" encoding="UTF-8" standalone="yes"?>
<Relationships xmlns="http://schemas.openxmlformats.org/package/2006/relationships"><Relationship Id="rId8" Type="http://schemas.openxmlformats.org/officeDocument/2006/relationships/image" Target="../media/image40.emf"/><Relationship Id="rId13" Type="http://schemas.openxmlformats.org/officeDocument/2006/relationships/image" Target="../media/image45.emf"/><Relationship Id="rId3" Type="http://schemas.openxmlformats.org/officeDocument/2006/relationships/image" Target="../media/image35.emf"/><Relationship Id="rId7" Type="http://schemas.openxmlformats.org/officeDocument/2006/relationships/image" Target="../media/image39.emf"/><Relationship Id="rId12" Type="http://schemas.openxmlformats.org/officeDocument/2006/relationships/image" Target="../media/image44.emf"/><Relationship Id="rId2" Type="http://schemas.openxmlformats.org/officeDocument/2006/relationships/image" Target="../media/image34.emf"/><Relationship Id="rId1" Type="http://schemas.openxmlformats.org/officeDocument/2006/relationships/image" Target="../media/image33.emf"/><Relationship Id="rId6" Type="http://schemas.openxmlformats.org/officeDocument/2006/relationships/image" Target="../media/image38.emf"/><Relationship Id="rId11" Type="http://schemas.openxmlformats.org/officeDocument/2006/relationships/image" Target="../media/image43.emf"/><Relationship Id="rId5" Type="http://schemas.openxmlformats.org/officeDocument/2006/relationships/image" Target="../media/image37.emf"/><Relationship Id="rId15" Type="http://schemas.openxmlformats.org/officeDocument/2006/relationships/image" Target="../media/image47.emf"/><Relationship Id="rId10" Type="http://schemas.openxmlformats.org/officeDocument/2006/relationships/image" Target="../media/image42.emf"/><Relationship Id="rId4" Type="http://schemas.openxmlformats.org/officeDocument/2006/relationships/image" Target="../media/image36.emf"/><Relationship Id="rId9" Type="http://schemas.openxmlformats.org/officeDocument/2006/relationships/image" Target="../media/image41.emf"/><Relationship Id="rId14" Type="http://schemas.openxmlformats.org/officeDocument/2006/relationships/image" Target="../media/image46.emf"/></Relationships>
</file>

<file path=xl/drawings/_rels/vmlDrawing1.vml.rels><?xml version="1.0" encoding="UTF-8" standalone="yes"?>
<Relationships xmlns="http://schemas.openxmlformats.org/package/2006/relationships"><Relationship Id="rId8" Type="http://schemas.openxmlformats.org/officeDocument/2006/relationships/image" Target="../media/image25.emf"/><Relationship Id="rId13" Type="http://schemas.openxmlformats.org/officeDocument/2006/relationships/image" Target="../media/image30.emf"/><Relationship Id="rId3" Type="http://schemas.openxmlformats.org/officeDocument/2006/relationships/image" Target="../media/image20.emf"/><Relationship Id="rId7" Type="http://schemas.openxmlformats.org/officeDocument/2006/relationships/image" Target="../media/image24.emf"/><Relationship Id="rId12" Type="http://schemas.openxmlformats.org/officeDocument/2006/relationships/image" Target="../media/image29.emf"/><Relationship Id="rId2" Type="http://schemas.openxmlformats.org/officeDocument/2006/relationships/image" Target="../media/image19.emf"/><Relationship Id="rId1" Type="http://schemas.openxmlformats.org/officeDocument/2006/relationships/image" Target="../media/image18.emf"/><Relationship Id="rId6" Type="http://schemas.openxmlformats.org/officeDocument/2006/relationships/image" Target="../media/image23.emf"/><Relationship Id="rId11" Type="http://schemas.openxmlformats.org/officeDocument/2006/relationships/image" Target="../media/image28.emf"/><Relationship Id="rId5" Type="http://schemas.openxmlformats.org/officeDocument/2006/relationships/image" Target="../media/image22.emf"/><Relationship Id="rId15" Type="http://schemas.openxmlformats.org/officeDocument/2006/relationships/image" Target="../media/image32.emf"/><Relationship Id="rId10" Type="http://schemas.openxmlformats.org/officeDocument/2006/relationships/image" Target="../media/image27.emf"/><Relationship Id="rId4" Type="http://schemas.openxmlformats.org/officeDocument/2006/relationships/image" Target="../media/image21.emf"/><Relationship Id="rId9" Type="http://schemas.openxmlformats.org/officeDocument/2006/relationships/image" Target="../media/image26.emf"/><Relationship Id="rId14" Type="http://schemas.openxmlformats.org/officeDocument/2006/relationships/image" Target="../media/image31.emf"/></Relationships>
</file>

<file path=xl/drawings/_rels/vmlDrawing2.vml.rels><?xml version="1.0" encoding="UTF-8" standalone="yes"?>
<Relationships xmlns="http://schemas.openxmlformats.org/package/2006/relationships"><Relationship Id="rId8" Type="http://schemas.openxmlformats.org/officeDocument/2006/relationships/image" Target="../media/image55.emf"/><Relationship Id="rId13" Type="http://schemas.openxmlformats.org/officeDocument/2006/relationships/image" Target="../media/image60.emf"/><Relationship Id="rId3" Type="http://schemas.openxmlformats.org/officeDocument/2006/relationships/image" Target="../media/image50.emf"/><Relationship Id="rId7" Type="http://schemas.openxmlformats.org/officeDocument/2006/relationships/image" Target="../media/image54.emf"/><Relationship Id="rId12" Type="http://schemas.openxmlformats.org/officeDocument/2006/relationships/image" Target="../media/image59.emf"/><Relationship Id="rId2" Type="http://schemas.openxmlformats.org/officeDocument/2006/relationships/image" Target="../media/image49.emf"/><Relationship Id="rId1" Type="http://schemas.openxmlformats.org/officeDocument/2006/relationships/image" Target="../media/image48.emf"/><Relationship Id="rId6" Type="http://schemas.openxmlformats.org/officeDocument/2006/relationships/image" Target="../media/image53.emf"/><Relationship Id="rId11" Type="http://schemas.openxmlformats.org/officeDocument/2006/relationships/image" Target="../media/image58.emf"/><Relationship Id="rId5" Type="http://schemas.openxmlformats.org/officeDocument/2006/relationships/image" Target="../media/image52.emf"/><Relationship Id="rId15" Type="http://schemas.openxmlformats.org/officeDocument/2006/relationships/image" Target="../media/image62.emf"/><Relationship Id="rId10" Type="http://schemas.openxmlformats.org/officeDocument/2006/relationships/image" Target="../media/image57.emf"/><Relationship Id="rId4" Type="http://schemas.openxmlformats.org/officeDocument/2006/relationships/image" Target="../media/image51.emf"/><Relationship Id="rId9" Type="http://schemas.openxmlformats.org/officeDocument/2006/relationships/image" Target="../media/image56.emf"/><Relationship Id="rId14" Type="http://schemas.openxmlformats.org/officeDocument/2006/relationships/image" Target="../media/image61.emf"/></Relationships>
</file>

<file path=xl/drawings/drawing1.xml><?xml version="1.0" encoding="utf-8"?>
<xdr:wsDr xmlns:xdr="http://schemas.openxmlformats.org/drawingml/2006/spreadsheetDrawing" xmlns:a="http://schemas.openxmlformats.org/drawingml/2006/main">
  <xdr:twoCellAnchor editAs="oneCell">
    <xdr:from>
      <xdr:col>3</xdr:col>
      <xdr:colOff>280147</xdr:colOff>
      <xdr:row>2</xdr:row>
      <xdr:rowOff>78442</xdr:rowOff>
    </xdr:from>
    <xdr:to>
      <xdr:col>3</xdr:col>
      <xdr:colOff>829235</xdr:colOff>
      <xdr:row>2</xdr:row>
      <xdr:rowOff>630410</xdr:rowOff>
    </xdr:to>
    <xdr:pic>
      <xdr:nvPicPr>
        <xdr:cNvPr id="2" name="図 1">
          <a:extLst>
            <a:ext uri="{FF2B5EF4-FFF2-40B4-BE49-F238E27FC236}">
              <a16:creationId xmlns:a16="http://schemas.microsoft.com/office/drawing/2014/main" id="{BA3CA0A9-1BA6-E3B6-696D-2295D80217D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23765" y="1008530"/>
          <a:ext cx="549088" cy="5519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280147</xdr:colOff>
      <xdr:row>2</xdr:row>
      <xdr:rowOff>78442</xdr:rowOff>
    </xdr:from>
    <xdr:to>
      <xdr:col>3</xdr:col>
      <xdr:colOff>829235</xdr:colOff>
      <xdr:row>2</xdr:row>
      <xdr:rowOff>630410</xdr:rowOff>
    </xdr:to>
    <xdr:pic>
      <xdr:nvPicPr>
        <xdr:cNvPr id="2" name="図 1">
          <a:extLst>
            <a:ext uri="{FF2B5EF4-FFF2-40B4-BE49-F238E27FC236}">
              <a16:creationId xmlns:a16="http://schemas.microsoft.com/office/drawing/2014/main" id="{08BF3303-F9E7-4441-9E74-8B83E8FCBC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28247" y="1011892"/>
          <a:ext cx="549088" cy="55196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280147</xdr:colOff>
      <xdr:row>2</xdr:row>
      <xdr:rowOff>78442</xdr:rowOff>
    </xdr:from>
    <xdr:to>
      <xdr:col>3</xdr:col>
      <xdr:colOff>829235</xdr:colOff>
      <xdr:row>2</xdr:row>
      <xdr:rowOff>630410</xdr:rowOff>
    </xdr:to>
    <xdr:pic>
      <xdr:nvPicPr>
        <xdr:cNvPr id="2" name="図 1">
          <a:extLst>
            <a:ext uri="{FF2B5EF4-FFF2-40B4-BE49-F238E27FC236}">
              <a16:creationId xmlns:a16="http://schemas.microsoft.com/office/drawing/2014/main" id="{C7531069-3F0D-4CB2-B6F3-34F69F369E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28247" y="954742"/>
          <a:ext cx="549088" cy="55196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280147</xdr:colOff>
      <xdr:row>2</xdr:row>
      <xdr:rowOff>78442</xdr:rowOff>
    </xdr:from>
    <xdr:to>
      <xdr:col>3</xdr:col>
      <xdr:colOff>829235</xdr:colOff>
      <xdr:row>2</xdr:row>
      <xdr:rowOff>629242</xdr:rowOff>
    </xdr:to>
    <xdr:pic>
      <xdr:nvPicPr>
        <xdr:cNvPr id="2" name="図 1">
          <a:extLst>
            <a:ext uri="{FF2B5EF4-FFF2-40B4-BE49-F238E27FC236}">
              <a16:creationId xmlns:a16="http://schemas.microsoft.com/office/drawing/2014/main" id="{E38DE719-E877-4DA3-984F-FDA1B4E9C88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32480" y="956859"/>
          <a:ext cx="549088" cy="5508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280147</xdr:colOff>
      <xdr:row>2</xdr:row>
      <xdr:rowOff>78442</xdr:rowOff>
    </xdr:from>
    <xdr:to>
      <xdr:col>3</xdr:col>
      <xdr:colOff>829235</xdr:colOff>
      <xdr:row>2</xdr:row>
      <xdr:rowOff>629242</xdr:rowOff>
    </xdr:to>
    <xdr:pic>
      <xdr:nvPicPr>
        <xdr:cNvPr id="2" name="図 1">
          <a:extLst>
            <a:ext uri="{FF2B5EF4-FFF2-40B4-BE49-F238E27FC236}">
              <a16:creationId xmlns:a16="http://schemas.microsoft.com/office/drawing/2014/main" id="{661066B5-8A9B-49B6-900D-D3BADF70F01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32480" y="956859"/>
          <a:ext cx="549088" cy="5508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438150</xdr:colOff>
          <xdr:row>3</xdr:row>
          <xdr:rowOff>0</xdr:rowOff>
        </xdr:from>
        <xdr:to>
          <xdr:col>16</xdr:col>
          <xdr:colOff>105150</xdr:colOff>
          <xdr:row>8</xdr:row>
          <xdr:rowOff>76258</xdr:rowOff>
        </xdr:to>
        <xdr:pic>
          <xdr:nvPicPr>
            <xdr:cNvPr id="6" name="図 5">
              <a:extLst>
                <a:ext uri="{FF2B5EF4-FFF2-40B4-BE49-F238E27FC236}">
                  <a16:creationId xmlns:a16="http://schemas.microsoft.com/office/drawing/2014/main" id="{DBBFFEA3-C59A-D603-A492-CA25A3A24E7D}"/>
                </a:ext>
              </a:extLst>
            </xdr:cNvPr>
            <xdr:cNvPicPr>
              <a:picLocks noChangeAspect="1" noChangeArrowheads="1"/>
              <a:extLst>
                <a:ext uri="{84589F7E-364E-4C9E-8A38-B11213B215E9}">
                  <a14:cameraTool cellRange="$A$4:$I$11" spid="_x0000_s31178"/>
                </a:ext>
              </a:extLst>
            </xdr:cNvPicPr>
          </xdr:nvPicPr>
          <xdr:blipFill>
            <a:blip xmlns:r="http://schemas.openxmlformats.org/officeDocument/2006/relationships" r:embed="rId1"/>
            <a:srcRect/>
            <a:stretch>
              <a:fillRect/>
            </a:stretch>
          </xdr:blipFill>
          <xdr:spPr bwMode="auto">
            <a:xfrm>
              <a:off x="7296150" y="1028700"/>
              <a:ext cx="4467600" cy="179075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428625</xdr:colOff>
          <xdr:row>12</xdr:row>
          <xdr:rowOff>314325</xdr:rowOff>
        </xdr:from>
        <xdr:to>
          <xdr:col>16</xdr:col>
          <xdr:colOff>95625</xdr:colOff>
          <xdr:row>18</xdr:row>
          <xdr:rowOff>270753</xdr:rowOff>
        </xdr:to>
        <xdr:pic>
          <xdr:nvPicPr>
            <xdr:cNvPr id="2" name="図 1">
              <a:extLst>
                <a:ext uri="{FF2B5EF4-FFF2-40B4-BE49-F238E27FC236}">
                  <a16:creationId xmlns:a16="http://schemas.microsoft.com/office/drawing/2014/main" id="{EEB4F0C6-6AFE-270C-FC4B-5CC5F87BAC32}"/>
                </a:ext>
              </a:extLst>
            </xdr:cNvPr>
            <xdr:cNvPicPr>
              <a:picLocks noChangeAspect="1" noChangeArrowheads="1"/>
              <a:extLst>
                <a:ext uri="{84589F7E-364E-4C9E-8A38-B11213B215E9}">
                  <a14:cameraTool cellRange="$A$14:$I$22" spid="_x0000_s31179"/>
                </a:ext>
              </a:extLst>
            </xdr:cNvPicPr>
          </xdr:nvPicPr>
          <xdr:blipFill>
            <a:blip xmlns:r="http://schemas.openxmlformats.org/officeDocument/2006/relationships" r:embed="rId2"/>
            <a:srcRect/>
            <a:stretch>
              <a:fillRect/>
            </a:stretch>
          </xdr:blipFill>
          <xdr:spPr bwMode="auto">
            <a:xfrm>
              <a:off x="7286625" y="4429125"/>
              <a:ext cx="4467600" cy="201382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447675</xdr:colOff>
          <xdr:row>23</xdr:row>
          <xdr:rowOff>333375</xdr:rowOff>
        </xdr:from>
        <xdr:to>
          <xdr:col>16</xdr:col>
          <xdr:colOff>114675</xdr:colOff>
          <xdr:row>33</xdr:row>
          <xdr:rowOff>33554</xdr:rowOff>
        </xdr:to>
        <xdr:pic>
          <xdr:nvPicPr>
            <xdr:cNvPr id="3" name="図 2">
              <a:extLst>
                <a:ext uri="{FF2B5EF4-FFF2-40B4-BE49-F238E27FC236}">
                  <a16:creationId xmlns:a16="http://schemas.microsoft.com/office/drawing/2014/main" id="{58916717-A080-8059-9B9F-B88735231088}"/>
                </a:ext>
              </a:extLst>
            </xdr:cNvPr>
            <xdr:cNvPicPr>
              <a:picLocks noChangeAspect="1" noChangeArrowheads="1"/>
              <a:extLst>
                <a:ext uri="{84589F7E-364E-4C9E-8A38-B11213B215E9}">
                  <a14:cameraTool cellRange="$A$25:$I$38" spid="_x0000_s31180"/>
                </a:ext>
              </a:extLst>
            </xdr:cNvPicPr>
          </xdr:nvPicPr>
          <xdr:blipFill>
            <a:blip xmlns:r="http://schemas.openxmlformats.org/officeDocument/2006/relationships" r:embed="rId3"/>
            <a:srcRect/>
            <a:stretch>
              <a:fillRect/>
            </a:stretch>
          </xdr:blipFill>
          <xdr:spPr bwMode="auto">
            <a:xfrm>
              <a:off x="7305675" y="8220075"/>
              <a:ext cx="4467600" cy="3129179"/>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495300</xdr:colOff>
          <xdr:row>39</xdr:row>
          <xdr:rowOff>323850</xdr:rowOff>
        </xdr:from>
        <xdr:to>
          <xdr:col>16</xdr:col>
          <xdr:colOff>162300</xdr:colOff>
          <xdr:row>47</xdr:row>
          <xdr:rowOff>176939</xdr:rowOff>
        </xdr:to>
        <xdr:pic>
          <xdr:nvPicPr>
            <xdr:cNvPr id="4" name="図 3">
              <a:extLst>
                <a:ext uri="{FF2B5EF4-FFF2-40B4-BE49-F238E27FC236}">
                  <a16:creationId xmlns:a16="http://schemas.microsoft.com/office/drawing/2014/main" id="{C4ECCC2A-AFE3-DDC9-EB4D-EE88EC19C683}"/>
                </a:ext>
              </a:extLst>
            </xdr:cNvPr>
            <xdr:cNvPicPr>
              <a:picLocks noChangeAspect="1" noChangeArrowheads="1"/>
              <a:extLst>
                <a:ext uri="{84589F7E-364E-4C9E-8A38-B11213B215E9}">
                  <a14:cameraTool cellRange="$A$41:$I$53" spid="_x0000_s31181"/>
                </a:ext>
              </a:extLst>
            </xdr:cNvPicPr>
          </xdr:nvPicPr>
          <xdr:blipFill>
            <a:blip xmlns:r="http://schemas.openxmlformats.org/officeDocument/2006/relationships" r:embed="rId4"/>
            <a:srcRect/>
            <a:stretch>
              <a:fillRect/>
            </a:stretch>
          </xdr:blipFill>
          <xdr:spPr bwMode="auto">
            <a:xfrm>
              <a:off x="7353300" y="13411200"/>
              <a:ext cx="4467600" cy="2596289"/>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xdr:from>
      <xdr:col>6</xdr:col>
      <xdr:colOff>714375</xdr:colOff>
      <xdr:row>63</xdr:row>
      <xdr:rowOff>104775</xdr:rowOff>
    </xdr:from>
    <xdr:to>
      <xdr:col>7</xdr:col>
      <xdr:colOff>142875</xdr:colOff>
      <xdr:row>65</xdr:row>
      <xdr:rowOff>276225</xdr:rowOff>
    </xdr:to>
    <xdr:sp macro="" textlink="">
      <xdr:nvSpPr>
        <xdr:cNvPr id="5" name="右中かっこ 4">
          <a:extLst>
            <a:ext uri="{FF2B5EF4-FFF2-40B4-BE49-F238E27FC236}">
              <a16:creationId xmlns:a16="http://schemas.microsoft.com/office/drawing/2014/main" id="{A18B5DCA-5682-9406-3D88-1415864F32BB}"/>
            </a:ext>
          </a:extLst>
        </xdr:cNvPr>
        <xdr:cNvSpPr/>
      </xdr:nvSpPr>
      <xdr:spPr>
        <a:xfrm>
          <a:off x="5200650" y="20259675"/>
          <a:ext cx="219075" cy="857250"/>
        </a:xfrm>
        <a:prstGeom prst="rightBrace">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9</xdr:col>
          <xdr:colOff>514350</xdr:colOff>
          <xdr:row>54</xdr:row>
          <xdr:rowOff>323850</xdr:rowOff>
        </xdr:from>
        <xdr:to>
          <xdr:col>16</xdr:col>
          <xdr:colOff>181350</xdr:colOff>
          <xdr:row>68</xdr:row>
          <xdr:rowOff>9525</xdr:rowOff>
        </xdr:to>
        <xdr:pic>
          <xdr:nvPicPr>
            <xdr:cNvPr id="7" name="図 6">
              <a:extLst>
                <a:ext uri="{FF2B5EF4-FFF2-40B4-BE49-F238E27FC236}">
                  <a16:creationId xmlns:a16="http://schemas.microsoft.com/office/drawing/2014/main" id="{EB7D278B-7F92-140B-6609-C9AA3E629535}"/>
                </a:ext>
              </a:extLst>
            </xdr:cNvPr>
            <xdr:cNvPicPr>
              <a:picLocks noChangeAspect="1" noChangeArrowheads="1"/>
              <a:extLst>
                <a:ext uri="{84589F7E-364E-4C9E-8A38-B11213B215E9}">
                  <a14:cameraTool cellRange="$A$56:$I$79" spid="_x0000_s31182"/>
                </a:ext>
              </a:extLst>
            </xdr:cNvPicPr>
          </xdr:nvPicPr>
          <xdr:blipFill>
            <a:blip xmlns:r="http://schemas.openxmlformats.org/officeDocument/2006/relationships" r:embed="rId5"/>
            <a:srcRect/>
            <a:stretch>
              <a:fillRect/>
            </a:stretch>
          </xdr:blipFill>
          <xdr:spPr bwMode="auto">
            <a:xfrm>
              <a:off x="7372350" y="18078450"/>
              <a:ext cx="4467600" cy="4486275"/>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390525</xdr:colOff>
          <xdr:row>82</xdr:row>
          <xdr:rowOff>9525</xdr:rowOff>
        </xdr:from>
        <xdr:to>
          <xdr:col>16</xdr:col>
          <xdr:colOff>57525</xdr:colOff>
          <xdr:row>87</xdr:row>
          <xdr:rowOff>85783</xdr:rowOff>
        </xdr:to>
        <xdr:pic>
          <xdr:nvPicPr>
            <xdr:cNvPr id="9" name="図 8">
              <a:extLst>
                <a:ext uri="{FF2B5EF4-FFF2-40B4-BE49-F238E27FC236}">
                  <a16:creationId xmlns:a16="http://schemas.microsoft.com/office/drawing/2014/main" id="{2AFE2377-C7C5-FA3A-A0BF-A691498B688A}"/>
                </a:ext>
              </a:extLst>
            </xdr:cNvPr>
            <xdr:cNvPicPr>
              <a:picLocks noChangeAspect="1" noChangeArrowheads="1"/>
              <a:extLst>
                <a:ext uri="{84589F7E-364E-4C9E-8A38-B11213B215E9}">
                  <a14:cameraTool cellRange="$A$83:$I$90" spid="_x0000_s31183"/>
                </a:ext>
              </a:extLst>
            </xdr:cNvPicPr>
          </xdr:nvPicPr>
          <xdr:blipFill>
            <a:blip xmlns:r="http://schemas.openxmlformats.org/officeDocument/2006/relationships" r:embed="rId6"/>
            <a:srcRect/>
            <a:stretch>
              <a:fillRect/>
            </a:stretch>
          </xdr:blipFill>
          <xdr:spPr bwMode="auto">
            <a:xfrm>
              <a:off x="7248525" y="25765125"/>
              <a:ext cx="4467600" cy="179075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419100</xdr:colOff>
          <xdr:row>92</xdr:row>
          <xdr:rowOff>9525</xdr:rowOff>
        </xdr:from>
        <xdr:to>
          <xdr:col>16</xdr:col>
          <xdr:colOff>86100</xdr:colOff>
          <xdr:row>97</xdr:row>
          <xdr:rowOff>246889</xdr:rowOff>
        </xdr:to>
        <xdr:pic>
          <xdr:nvPicPr>
            <xdr:cNvPr id="10" name="図 9">
              <a:extLst>
                <a:ext uri="{FF2B5EF4-FFF2-40B4-BE49-F238E27FC236}">
                  <a16:creationId xmlns:a16="http://schemas.microsoft.com/office/drawing/2014/main" id="{4E6C1DA0-0A03-EDC0-0BE5-1B4F35AF3D08}"/>
                </a:ext>
              </a:extLst>
            </xdr:cNvPr>
            <xdr:cNvPicPr>
              <a:picLocks noChangeAspect="1" noChangeArrowheads="1"/>
              <a:extLst>
                <a:ext uri="{84589F7E-364E-4C9E-8A38-B11213B215E9}">
                  <a14:cameraTool cellRange="$A$93:$I$101" spid="_x0000_s31184"/>
                </a:ext>
              </a:extLst>
            </xdr:cNvPicPr>
          </xdr:nvPicPr>
          <xdr:blipFill>
            <a:blip xmlns:r="http://schemas.openxmlformats.org/officeDocument/2006/relationships" r:embed="rId7"/>
            <a:srcRect/>
            <a:stretch>
              <a:fillRect/>
            </a:stretch>
          </xdr:blipFill>
          <xdr:spPr bwMode="auto">
            <a:xfrm>
              <a:off x="7277100" y="29194125"/>
              <a:ext cx="4467600" cy="1951864"/>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409575</xdr:colOff>
          <xdr:row>103</xdr:row>
          <xdr:rowOff>0</xdr:rowOff>
        </xdr:from>
        <xdr:to>
          <xdr:col>16</xdr:col>
          <xdr:colOff>76575</xdr:colOff>
          <xdr:row>111</xdr:row>
          <xdr:rowOff>38981</xdr:rowOff>
        </xdr:to>
        <xdr:pic>
          <xdr:nvPicPr>
            <xdr:cNvPr id="11" name="図 10">
              <a:extLst>
                <a:ext uri="{FF2B5EF4-FFF2-40B4-BE49-F238E27FC236}">
                  <a16:creationId xmlns:a16="http://schemas.microsoft.com/office/drawing/2014/main" id="{5E6F1E6C-7FA5-322B-7336-4C4751B9380B}"/>
                </a:ext>
              </a:extLst>
            </xdr:cNvPr>
            <xdr:cNvPicPr>
              <a:picLocks noChangeAspect="1" noChangeArrowheads="1"/>
              <a:extLst>
                <a:ext uri="{84589F7E-364E-4C9E-8A38-B11213B215E9}">
                  <a14:cameraTool cellRange="$A$104:$I$116" spid="_x0000_s31185"/>
                </a:ext>
              </a:extLst>
            </xdr:cNvPicPr>
          </xdr:nvPicPr>
          <xdr:blipFill>
            <a:blip xmlns:r="http://schemas.openxmlformats.org/officeDocument/2006/relationships" r:embed="rId8"/>
            <a:srcRect/>
            <a:stretch>
              <a:fillRect/>
            </a:stretch>
          </xdr:blipFill>
          <xdr:spPr bwMode="auto">
            <a:xfrm>
              <a:off x="7267575" y="33889950"/>
              <a:ext cx="4467600" cy="2782181"/>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428625</xdr:colOff>
          <xdr:row>139</xdr:row>
          <xdr:rowOff>28575</xdr:rowOff>
        </xdr:from>
        <xdr:to>
          <xdr:col>16</xdr:col>
          <xdr:colOff>95625</xdr:colOff>
          <xdr:row>144</xdr:row>
          <xdr:rowOff>104833</xdr:rowOff>
        </xdr:to>
        <xdr:pic>
          <xdr:nvPicPr>
            <xdr:cNvPr id="19" name="図 18">
              <a:extLst>
                <a:ext uri="{FF2B5EF4-FFF2-40B4-BE49-F238E27FC236}">
                  <a16:creationId xmlns:a16="http://schemas.microsoft.com/office/drawing/2014/main" id="{A8615B35-9ED4-5E47-2708-7BFB7710A298}"/>
                </a:ext>
              </a:extLst>
            </xdr:cNvPr>
            <xdr:cNvPicPr>
              <a:picLocks noChangeAspect="1" noChangeArrowheads="1"/>
              <a:extLst>
                <a:ext uri="{84589F7E-364E-4C9E-8A38-B11213B215E9}">
                  <a14:cameraTool cellRange="$A$140:$I$147" spid="_x0000_s31186"/>
                </a:ext>
              </a:extLst>
            </xdr:cNvPicPr>
          </xdr:nvPicPr>
          <xdr:blipFill>
            <a:blip xmlns:r="http://schemas.openxmlformats.org/officeDocument/2006/relationships" r:embed="rId9"/>
            <a:srcRect/>
            <a:stretch>
              <a:fillRect/>
            </a:stretch>
          </xdr:blipFill>
          <xdr:spPr bwMode="auto">
            <a:xfrm>
              <a:off x="7286625" y="42110025"/>
              <a:ext cx="4467600" cy="179075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438150</xdr:colOff>
          <xdr:row>149</xdr:row>
          <xdr:rowOff>19050</xdr:rowOff>
        </xdr:from>
        <xdr:to>
          <xdr:col>16</xdr:col>
          <xdr:colOff>105150</xdr:colOff>
          <xdr:row>154</xdr:row>
          <xdr:rowOff>256414</xdr:rowOff>
        </xdr:to>
        <xdr:pic>
          <xdr:nvPicPr>
            <xdr:cNvPr id="20" name="図 19">
              <a:extLst>
                <a:ext uri="{FF2B5EF4-FFF2-40B4-BE49-F238E27FC236}">
                  <a16:creationId xmlns:a16="http://schemas.microsoft.com/office/drawing/2014/main" id="{C255A567-3955-DDA7-DF6D-00ED1043B2DB}"/>
                </a:ext>
              </a:extLst>
            </xdr:cNvPr>
            <xdr:cNvPicPr>
              <a:picLocks noChangeAspect="1" noChangeArrowheads="1"/>
              <a:extLst>
                <a:ext uri="{84589F7E-364E-4C9E-8A38-B11213B215E9}">
                  <a14:cameraTool cellRange="$A$150:$I$158" spid="_x0000_s31187"/>
                </a:ext>
              </a:extLst>
            </xdr:cNvPicPr>
          </xdr:nvPicPr>
          <xdr:blipFill>
            <a:blip xmlns:r="http://schemas.openxmlformats.org/officeDocument/2006/relationships" r:embed="rId10"/>
            <a:srcRect/>
            <a:stretch>
              <a:fillRect/>
            </a:stretch>
          </xdr:blipFill>
          <xdr:spPr bwMode="auto">
            <a:xfrm>
              <a:off x="7296150" y="45529500"/>
              <a:ext cx="4467600" cy="1951864"/>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428625</xdr:colOff>
          <xdr:row>160</xdr:row>
          <xdr:rowOff>0</xdr:rowOff>
        </xdr:from>
        <xdr:to>
          <xdr:col>16</xdr:col>
          <xdr:colOff>95625</xdr:colOff>
          <xdr:row>168</xdr:row>
          <xdr:rowOff>38981</xdr:rowOff>
        </xdr:to>
        <xdr:pic>
          <xdr:nvPicPr>
            <xdr:cNvPr id="21" name="図 20">
              <a:extLst>
                <a:ext uri="{FF2B5EF4-FFF2-40B4-BE49-F238E27FC236}">
                  <a16:creationId xmlns:a16="http://schemas.microsoft.com/office/drawing/2014/main" id="{12F73EDF-054A-CC54-3A20-6A179CE1D47B}"/>
                </a:ext>
              </a:extLst>
            </xdr:cNvPr>
            <xdr:cNvPicPr>
              <a:picLocks noChangeAspect="1" noChangeArrowheads="1"/>
              <a:extLst>
                <a:ext uri="{84589F7E-364E-4C9E-8A38-B11213B215E9}">
                  <a14:cameraTool cellRange="$A$161:$I$173" spid="_x0000_s31188"/>
                </a:ext>
              </a:extLst>
            </xdr:cNvPicPr>
          </xdr:nvPicPr>
          <xdr:blipFill>
            <a:blip xmlns:r="http://schemas.openxmlformats.org/officeDocument/2006/relationships" r:embed="rId11"/>
            <a:srcRect/>
            <a:stretch>
              <a:fillRect/>
            </a:stretch>
          </xdr:blipFill>
          <xdr:spPr bwMode="auto">
            <a:xfrm>
              <a:off x="7286625" y="49187100"/>
              <a:ext cx="4467600" cy="2782181"/>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438150</xdr:colOff>
          <xdr:row>175</xdr:row>
          <xdr:rowOff>9525</xdr:rowOff>
        </xdr:from>
        <xdr:to>
          <xdr:col>16</xdr:col>
          <xdr:colOff>105150</xdr:colOff>
          <xdr:row>185</xdr:row>
          <xdr:rowOff>31916</xdr:rowOff>
        </xdr:to>
        <xdr:pic>
          <xdr:nvPicPr>
            <xdr:cNvPr id="22" name="図 21">
              <a:extLst>
                <a:ext uri="{FF2B5EF4-FFF2-40B4-BE49-F238E27FC236}">
                  <a16:creationId xmlns:a16="http://schemas.microsoft.com/office/drawing/2014/main" id="{441DF631-78E2-497F-FB3A-53BC5C5B271A}"/>
                </a:ext>
              </a:extLst>
            </xdr:cNvPr>
            <xdr:cNvPicPr>
              <a:picLocks noChangeAspect="1" noChangeArrowheads="1"/>
              <a:extLst>
                <a:ext uri="{84589F7E-364E-4C9E-8A38-B11213B215E9}">
                  <a14:cameraTool cellRange="$A$176:$I$191" spid="_x0000_s31189"/>
                </a:ext>
              </a:extLst>
            </xdr:cNvPicPr>
          </xdr:nvPicPr>
          <xdr:blipFill>
            <a:blip xmlns:r="http://schemas.openxmlformats.org/officeDocument/2006/relationships" r:embed="rId12"/>
            <a:srcRect/>
            <a:stretch>
              <a:fillRect/>
            </a:stretch>
          </xdr:blipFill>
          <xdr:spPr bwMode="auto">
            <a:xfrm>
              <a:off x="7296150" y="54149625"/>
              <a:ext cx="4467600" cy="3451391"/>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438150</xdr:colOff>
          <xdr:row>118</xdr:row>
          <xdr:rowOff>9525</xdr:rowOff>
        </xdr:from>
        <xdr:to>
          <xdr:col>16</xdr:col>
          <xdr:colOff>105150</xdr:colOff>
          <xdr:row>124</xdr:row>
          <xdr:rowOff>61825</xdr:rowOff>
        </xdr:to>
        <xdr:pic>
          <xdr:nvPicPr>
            <xdr:cNvPr id="8" name="図 7">
              <a:extLst>
                <a:ext uri="{FF2B5EF4-FFF2-40B4-BE49-F238E27FC236}">
                  <a16:creationId xmlns:a16="http://schemas.microsoft.com/office/drawing/2014/main" id="{039D14FF-BB14-4AD0-B55B-2E3A2AA99E3D}"/>
                </a:ext>
              </a:extLst>
            </xdr:cNvPr>
            <xdr:cNvPicPr>
              <a:picLocks noChangeAspect="1" noChangeArrowheads="1"/>
              <a:extLst>
                <a:ext uri="{84589F7E-364E-4C9E-8A38-B11213B215E9}">
                  <a14:cameraTool cellRange="$A$119:$I$128" spid="_x0000_s31190"/>
                </a:ext>
              </a:extLst>
            </xdr:cNvPicPr>
          </xdr:nvPicPr>
          <xdr:blipFill>
            <a:blip xmlns:r="http://schemas.openxmlformats.org/officeDocument/2006/relationships" r:embed="rId13"/>
            <a:srcRect/>
            <a:stretch>
              <a:fillRect/>
            </a:stretch>
          </xdr:blipFill>
          <xdr:spPr bwMode="auto">
            <a:xfrm>
              <a:off x="7296150" y="38852475"/>
              <a:ext cx="4467600" cy="2109700"/>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419101</xdr:colOff>
          <xdr:row>130</xdr:row>
          <xdr:rowOff>114302</xdr:rowOff>
        </xdr:from>
        <xdr:to>
          <xdr:col>16</xdr:col>
          <xdr:colOff>86101</xdr:colOff>
          <xdr:row>133</xdr:row>
          <xdr:rowOff>301782</xdr:rowOff>
        </xdr:to>
        <xdr:pic>
          <xdr:nvPicPr>
            <xdr:cNvPr id="13" name="図 12">
              <a:extLst>
                <a:ext uri="{FF2B5EF4-FFF2-40B4-BE49-F238E27FC236}">
                  <a16:creationId xmlns:a16="http://schemas.microsoft.com/office/drawing/2014/main" id="{83F1C131-2197-40C7-9191-C4FA869CE55B}"/>
                </a:ext>
              </a:extLst>
            </xdr:cNvPr>
            <xdr:cNvPicPr>
              <a:picLocks noChangeAspect="1" noChangeArrowheads="1"/>
              <a:extLst>
                <a:ext uri="{84589F7E-364E-4C9E-8A38-B11213B215E9}">
                  <a14:cameraTool cellRange="$A$131:$I$136" spid="_x0000_s31191"/>
                </a:ext>
              </a:extLst>
            </xdr:cNvPicPr>
          </xdr:nvPicPr>
          <xdr:blipFill>
            <a:blip xmlns:r="http://schemas.openxmlformats.org/officeDocument/2006/relationships" r:embed="rId14"/>
            <a:srcRect/>
            <a:stretch>
              <a:fillRect/>
            </a:stretch>
          </xdr:blipFill>
          <xdr:spPr bwMode="auto">
            <a:xfrm>
              <a:off x="7277101" y="42691052"/>
              <a:ext cx="4467600" cy="1216180"/>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361950</xdr:colOff>
          <xdr:row>193</xdr:row>
          <xdr:rowOff>28578</xdr:rowOff>
        </xdr:from>
        <xdr:to>
          <xdr:col>16</xdr:col>
          <xdr:colOff>28950</xdr:colOff>
          <xdr:row>202</xdr:row>
          <xdr:rowOff>108834</xdr:rowOff>
        </xdr:to>
        <xdr:pic>
          <xdr:nvPicPr>
            <xdr:cNvPr id="12" name="図 11">
              <a:extLst>
                <a:ext uri="{FF2B5EF4-FFF2-40B4-BE49-F238E27FC236}">
                  <a16:creationId xmlns:a16="http://schemas.microsoft.com/office/drawing/2014/main" id="{52FC0275-277C-750F-4AC5-922D20FF742C}"/>
                </a:ext>
              </a:extLst>
            </xdr:cNvPr>
            <xdr:cNvPicPr>
              <a:picLocks noChangeAspect="1" noChangeArrowheads="1"/>
              <a:extLst>
                <a:ext uri="{84589F7E-364E-4C9E-8A38-B11213B215E9}">
                  <a14:cameraTool cellRange="$A$194:$I$208" spid="_x0000_s31192"/>
                </a:ext>
              </a:extLst>
            </xdr:cNvPicPr>
          </xdr:nvPicPr>
          <xdr:blipFill>
            <a:blip xmlns:r="http://schemas.openxmlformats.org/officeDocument/2006/relationships" r:embed="rId15"/>
            <a:srcRect/>
            <a:stretch>
              <a:fillRect/>
            </a:stretch>
          </xdr:blipFill>
          <xdr:spPr bwMode="auto">
            <a:xfrm>
              <a:off x="7219950" y="63541278"/>
              <a:ext cx="4467600" cy="3166356"/>
            </a:xfrm>
            <a:prstGeom prst="rect">
              <a:avLst/>
            </a:prstGeom>
            <a:solidFill>
              <a:srgbClr val="FFFFFF" mc:Ignorable="a14" a14:legacySpreadsheetColorIndex="9"/>
            </a:solidFill>
            <a:ln w="9525">
              <a:noFill/>
              <a:miter lim="800000"/>
              <a:headEnd/>
              <a:tailEnd/>
            </a:ln>
          </xdr:spPr>
        </xdr:pic>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438150</xdr:colOff>
          <xdr:row>3</xdr:row>
          <xdr:rowOff>0</xdr:rowOff>
        </xdr:from>
        <xdr:to>
          <xdr:col>19</xdr:col>
          <xdr:colOff>494180</xdr:colOff>
          <xdr:row>11</xdr:row>
          <xdr:rowOff>0</xdr:rowOff>
        </xdr:to>
        <xdr:pic>
          <xdr:nvPicPr>
            <xdr:cNvPr id="2" name="図 1">
              <a:extLst>
                <a:ext uri="{FF2B5EF4-FFF2-40B4-BE49-F238E27FC236}">
                  <a16:creationId xmlns:a16="http://schemas.microsoft.com/office/drawing/2014/main" id="{B8055048-32FD-47F3-810A-A23E33B84728}"/>
                </a:ext>
              </a:extLst>
            </xdr:cNvPr>
            <xdr:cNvPicPr>
              <a:picLocks noChangeAspect="1" noChangeArrowheads="1"/>
              <a:extLst>
                <a:ext uri="{84589F7E-364E-4C9E-8A38-B11213B215E9}">
                  <a14:cameraTool cellRange="$A$4:$I$11" spid="_x0000_s36892"/>
                </a:ext>
              </a:extLst>
            </xdr:cNvPicPr>
          </xdr:nvPicPr>
          <xdr:blipFill>
            <a:blip xmlns:r="http://schemas.openxmlformats.org/officeDocument/2006/relationships" r:embed="rId1"/>
            <a:srcRect/>
            <a:stretch>
              <a:fillRect/>
            </a:stretch>
          </xdr:blipFill>
          <xdr:spPr bwMode="auto">
            <a:xfrm>
              <a:off x="7329768" y="1042147"/>
              <a:ext cx="6891618" cy="2779059"/>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428625</xdr:colOff>
          <xdr:row>12</xdr:row>
          <xdr:rowOff>314325</xdr:rowOff>
        </xdr:from>
        <xdr:to>
          <xdr:col>19</xdr:col>
          <xdr:colOff>484655</xdr:colOff>
          <xdr:row>21</xdr:row>
          <xdr:rowOff>213472</xdr:rowOff>
        </xdr:to>
        <xdr:pic>
          <xdr:nvPicPr>
            <xdr:cNvPr id="3" name="図 2">
              <a:extLst>
                <a:ext uri="{FF2B5EF4-FFF2-40B4-BE49-F238E27FC236}">
                  <a16:creationId xmlns:a16="http://schemas.microsoft.com/office/drawing/2014/main" id="{5F1995FF-5012-4675-806E-5941BD02D9F3}"/>
                </a:ext>
              </a:extLst>
            </xdr:cNvPr>
            <xdr:cNvPicPr>
              <a:picLocks noChangeAspect="1" noChangeArrowheads="1"/>
              <a:extLst>
                <a:ext uri="{84589F7E-364E-4C9E-8A38-B11213B215E9}">
                  <a14:cameraTool cellRange="$A$14:$I$22" spid="_x0000_s36893"/>
                </a:ext>
              </a:extLst>
            </xdr:cNvPicPr>
          </xdr:nvPicPr>
          <xdr:blipFill>
            <a:blip xmlns:r="http://schemas.openxmlformats.org/officeDocument/2006/relationships" r:embed="rId2"/>
            <a:srcRect/>
            <a:stretch>
              <a:fillRect/>
            </a:stretch>
          </xdr:blipFill>
          <xdr:spPr bwMode="auto">
            <a:xfrm>
              <a:off x="7320243" y="4482913"/>
              <a:ext cx="6891618" cy="302558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447675</xdr:colOff>
          <xdr:row>23</xdr:row>
          <xdr:rowOff>333375</xdr:rowOff>
        </xdr:from>
        <xdr:to>
          <xdr:col>19</xdr:col>
          <xdr:colOff>503705</xdr:colOff>
          <xdr:row>37</xdr:row>
          <xdr:rowOff>232522</xdr:rowOff>
        </xdr:to>
        <xdr:pic>
          <xdr:nvPicPr>
            <xdr:cNvPr id="4" name="図 3">
              <a:extLst>
                <a:ext uri="{FF2B5EF4-FFF2-40B4-BE49-F238E27FC236}">
                  <a16:creationId xmlns:a16="http://schemas.microsoft.com/office/drawing/2014/main" id="{B2C0D0AC-8DF4-49D2-886D-019712E892C1}"/>
                </a:ext>
              </a:extLst>
            </xdr:cNvPr>
            <xdr:cNvPicPr>
              <a:picLocks noChangeAspect="1" noChangeArrowheads="1"/>
              <a:extLst>
                <a:ext uri="{84589F7E-364E-4C9E-8A38-B11213B215E9}">
                  <a14:cameraTool cellRange="$A$25:$I$38" spid="_x0000_s36894"/>
                </a:ext>
              </a:extLst>
            </xdr:cNvPicPr>
          </xdr:nvPicPr>
          <xdr:blipFill>
            <a:blip xmlns:r="http://schemas.openxmlformats.org/officeDocument/2006/relationships" r:embed="rId3"/>
            <a:srcRect/>
            <a:stretch>
              <a:fillRect/>
            </a:stretch>
          </xdr:blipFill>
          <xdr:spPr bwMode="auto">
            <a:xfrm>
              <a:off x="7339293" y="8222316"/>
              <a:ext cx="6891618" cy="4661647"/>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495300</xdr:colOff>
          <xdr:row>39</xdr:row>
          <xdr:rowOff>323850</xdr:rowOff>
        </xdr:from>
        <xdr:to>
          <xdr:col>19</xdr:col>
          <xdr:colOff>551330</xdr:colOff>
          <xdr:row>52</xdr:row>
          <xdr:rowOff>222997</xdr:rowOff>
        </xdr:to>
        <xdr:pic>
          <xdr:nvPicPr>
            <xdr:cNvPr id="5" name="図 4">
              <a:extLst>
                <a:ext uri="{FF2B5EF4-FFF2-40B4-BE49-F238E27FC236}">
                  <a16:creationId xmlns:a16="http://schemas.microsoft.com/office/drawing/2014/main" id="{DA961D45-B007-4B1F-9AB1-B75F3A9FA71F}"/>
                </a:ext>
              </a:extLst>
            </xdr:cNvPr>
            <xdr:cNvPicPr>
              <a:picLocks noChangeAspect="1" noChangeArrowheads="1"/>
              <a:extLst>
                <a:ext uri="{84589F7E-364E-4C9E-8A38-B11213B215E9}">
                  <a14:cameraTool cellRange="$A$41:$I$53" spid="_x0000_s36895"/>
                </a:ext>
              </a:extLst>
            </xdr:cNvPicPr>
          </xdr:nvPicPr>
          <xdr:blipFill>
            <a:blip xmlns:r="http://schemas.openxmlformats.org/officeDocument/2006/relationships" r:embed="rId4"/>
            <a:srcRect/>
            <a:stretch>
              <a:fillRect/>
            </a:stretch>
          </xdr:blipFill>
          <xdr:spPr bwMode="auto">
            <a:xfrm>
              <a:off x="7386918" y="13569203"/>
              <a:ext cx="6891618" cy="4011706"/>
            </a:xfrm>
            <a:prstGeom prst="rect">
              <a:avLst/>
            </a:prstGeom>
            <a:solidFill>
              <a:srgbClr val="FFFFFF" mc:Ignorable="a14" a14:legacySpreadsheetColorIndex="9"/>
            </a:solidFill>
            <a:ln w="9525">
              <a:noFill/>
              <a:miter lim="800000"/>
              <a:headEnd/>
              <a:tailEnd/>
            </a:ln>
          </xdr:spPr>
        </xdr:pic>
        <xdr:clientData/>
      </xdr:twoCellAnchor>
    </mc:Choice>
    <mc:Fallback/>
  </mc:AlternateContent>
  <xdr:twoCellAnchor>
    <xdr:from>
      <xdr:col>6</xdr:col>
      <xdr:colOff>714375</xdr:colOff>
      <xdr:row>63</xdr:row>
      <xdr:rowOff>104775</xdr:rowOff>
    </xdr:from>
    <xdr:to>
      <xdr:col>7</xdr:col>
      <xdr:colOff>142875</xdr:colOff>
      <xdr:row>65</xdr:row>
      <xdr:rowOff>276225</xdr:rowOff>
    </xdr:to>
    <xdr:sp macro="" textlink="">
      <xdr:nvSpPr>
        <xdr:cNvPr id="6" name="右中かっこ 5">
          <a:extLst>
            <a:ext uri="{FF2B5EF4-FFF2-40B4-BE49-F238E27FC236}">
              <a16:creationId xmlns:a16="http://schemas.microsoft.com/office/drawing/2014/main" id="{E4DDE656-22DF-4D9C-808A-DF25A1F61EF8}"/>
            </a:ext>
          </a:extLst>
        </xdr:cNvPr>
        <xdr:cNvSpPr/>
      </xdr:nvSpPr>
      <xdr:spPr>
        <a:xfrm>
          <a:off x="5200650" y="20259675"/>
          <a:ext cx="219075" cy="857250"/>
        </a:xfrm>
        <a:prstGeom prst="rightBrace">
          <a:avLst/>
        </a:prstGeom>
        <a:no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mc:AlternateContent xmlns:mc="http://schemas.openxmlformats.org/markup-compatibility/2006">
    <mc:Choice xmlns:a14="http://schemas.microsoft.com/office/drawing/2010/main" Requires="a14">
      <xdr:twoCellAnchor editAs="oneCell">
        <xdr:from>
          <xdr:col>9</xdr:col>
          <xdr:colOff>514350</xdr:colOff>
          <xdr:row>54</xdr:row>
          <xdr:rowOff>323850</xdr:rowOff>
        </xdr:from>
        <xdr:to>
          <xdr:col>19</xdr:col>
          <xdr:colOff>570380</xdr:colOff>
          <xdr:row>78</xdr:row>
          <xdr:rowOff>222998</xdr:rowOff>
        </xdr:to>
        <xdr:pic>
          <xdr:nvPicPr>
            <xdr:cNvPr id="7" name="図 6">
              <a:extLst>
                <a:ext uri="{FF2B5EF4-FFF2-40B4-BE49-F238E27FC236}">
                  <a16:creationId xmlns:a16="http://schemas.microsoft.com/office/drawing/2014/main" id="{1DF84ECD-831B-4FEE-B00F-EE850FAC83D6}"/>
                </a:ext>
              </a:extLst>
            </xdr:cNvPr>
            <xdr:cNvPicPr>
              <a:picLocks noChangeAspect="1" noChangeArrowheads="1"/>
              <a:extLst>
                <a:ext uri="{84589F7E-364E-4C9E-8A38-B11213B215E9}">
                  <a14:cameraTool cellRange="$A$56:$I$79" spid="_x0000_s36896"/>
                </a:ext>
              </a:extLst>
            </xdr:cNvPicPr>
          </xdr:nvPicPr>
          <xdr:blipFill>
            <a:blip xmlns:r="http://schemas.openxmlformats.org/officeDocument/2006/relationships" r:embed="rId5"/>
            <a:srcRect/>
            <a:stretch>
              <a:fillRect/>
            </a:stretch>
          </xdr:blipFill>
          <xdr:spPr bwMode="auto">
            <a:xfrm>
              <a:off x="7405968" y="18275674"/>
              <a:ext cx="6891618" cy="7732059"/>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390525</xdr:colOff>
          <xdr:row>82</xdr:row>
          <xdr:rowOff>9525</xdr:rowOff>
        </xdr:from>
        <xdr:to>
          <xdr:col>19</xdr:col>
          <xdr:colOff>446555</xdr:colOff>
          <xdr:row>90</xdr:row>
          <xdr:rowOff>9525</xdr:rowOff>
        </xdr:to>
        <xdr:pic>
          <xdr:nvPicPr>
            <xdr:cNvPr id="8" name="図 7">
              <a:extLst>
                <a:ext uri="{FF2B5EF4-FFF2-40B4-BE49-F238E27FC236}">
                  <a16:creationId xmlns:a16="http://schemas.microsoft.com/office/drawing/2014/main" id="{672C576B-989F-4383-ADF7-4FE9D661769E}"/>
                </a:ext>
              </a:extLst>
            </xdr:cNvPr>
            <xdr:cNvPicPr>
              <a:picLocks noChangeAspect="1" noChangeArrowheads="1"/>
              <a:extLst>
                <a:ext uri="{84589F7E-364E-4C9E-8A38-B11213B215E9}">
                  <a14:cameraTool cellRange="$A$83:$I$90" spid="_x0000_s36897"/>
                </a:ext>
              </a:extLst>
            </xdr:cNvPicPr>
          </xdr:nvPicPr>
          <xdr:blipFill>
            <a:blip xmlns:r="http://schemas.openxmlformats.org/officeDocument/2006/relationships" r:embed="rId6"/>
            <a:srcRect/>
            <a:stretch>
              <a:fillRect/>
            </a:stretch>
          </xdr:blipFill>
          <xdr:spPr bwMode="auto">
            <a:xfrm>
              <a:off x="7282143" y="27430319"/>
              <a:ext cx="6891618" cy="2779059"/>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419100</xdr:colOff>
          <xdr:row>92</xdr:row>
          <xdr:rowOff>9525</xdr:rowOff>
        </xdr:from>
        <xdr:to>
          <xdr:col>19</xdr:col>
          <xdr:colOff>475130</xdr:colOff>
          <xdr:row>101</xdr:row>
          <xdr:rowOff>9524</xdr:rowOff>
        </xdr:to>
        <xdr:pic>
          <xdr:nvPicPr>
            <xdr:cNvPr id="9" name="図 8">
              <a:extLst>
                <a:ext uri="{FF2B5EF4-FFF2-40B4-BE49-F238E27FC236}">
                  <a16:creationId xmlns:a16="http://schemas.microsoft.com/office/drawing/2014/main" id="{2F959BA2-750C-483D-B666-607F6FDE01E3}"/>
                </a:ext>
              </a:extLst>
            </xdr:cNvPr>
            <xdr:cNvPicPr>
              <a:picLocks noChangeAspect="1" noChangeArrowheads="1"/>
              <a:extLst>
                <a:ext uri="{84589F7E-364E-4C9E-8A38-B11213B215E9}">
                  <a14:cameraTool cellRange="$A$93:$I$101" spid="_x0000_s36898"/>
                </a:ext>
              </a:extLst>
            </xdr:cNvPicPr>
          </xdr:nvPicPr>
          <xdr:blipFill>
            <a:blip xmlns:r="http://schemas.openxmlformats.org/officeDocument/2006/relationships" r:embed="rId7"/>
            <a:srcRect/>
            <a:stretch>
              <a:fillRect/>
            </a:stretch>
          </xdr:blipFill>
          <xdr:spPr bwMode="auto">
            <a:xfrm>
              <a:off x="7310718" y="30904143"/>
              <a:ext cx="6891618" cy="302558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409575</xdr:colOff>
          <xdr:row>103</xdr:row>
          <xdr:rowOff>0</xdr:rowOff>
        </xdr:from>
        <xdr:to>
          <xdr:col>19</xdr:col>
          <xdr:colOff>465605</xdr:colOff>
          <xdr:row>116</xdr:row>
          <xdr:rowOff>0</xdr:rowOff>
        </xdr:to>
        <xdr:pic>
          <xdr:nvPicPr>
            <xdr:cNvPr id="10" name="図 9">
              <a:extLst>
                <a:ext uri="{FF2B5EF4-FFF2-40B4-BE49-F238E27FC236}">
                  <a16:creationId xmlns:a16="http://schemas.microsoft.com/office/drawing/2014/main" id="{0E673D2D-DEEC-4813-B2A0-EB92D392E6EF}"/>
                </a:ext>
              </a:extLst>
            </xdr:cNvPr>
            <xdr:cNvPicPr>
              <a:picLocks noChangeAspect="1" noChangeArrowheads="1"/>
              <a:extLst>
                <a:ext uri="{84589F7E-364E-4C9E-8A38-B11213B215E9}">
                  <a14:cameraTool cellRange="$A$104:$I$116" spid="_x0000_s36899"/>
                </a:ext>
              </a:extLst>
            </xdr:cNvPicPr>
          </xdr:nvPicPr>
          <xdr:blipFill>
            <a:blip xmlns:r="http://schemas.openxmlformats.org/officeDocument/2006/relationships" r:embed="rId8"/>
            <a:srcRect/>
            <a:stretch>
              <a:fillRect/>
            </a:stretch>
          </xdr:blipFill>
          <xdr:spPr bwMode="auto">
            <a:xfrm>
              <a:off x="7301193" y="34614971"/>
              <a:ext cx="6891618" cy="4314265"/>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428625</xdr:colOff>
          <xdr:row>138</xdr:row>
          <xdr:rowOff>28575</xdr:rowOff>
        </xdr:from>
        <xdr:to>
          <xdr:col>19</xdr:col>
          <xdr:colOff>484655</xdr:colOff>
          <xdr:row>146</xdr:row>
          <xdr:rowOff>28575</xdr:rowOff>
        </xdr:to>
        <xdr:pic>
          <xdr:nvPicPr>
            <xdr:cNvPr id="12" name="図 11">
              <a:extLst>
                <a:ext uri="{FF2B5EF4-FFF2-40B4-BE49-F238E27FC236}">
                  <a16:creationId xmlns:a16="http://schemas.microsoft.com/office/drawing/2014/main" id="{52D73483-8149-4409-9BD7-02703766387E}"/>
                </a:ext>
              </a:extLst>
            </xdr:cNvPr>
            <xdr:cNvPicPr>
              <a:picLocks noChangeAspect="1" noChangeArrowheads="1"/>
              <a:extLst>
                <a:ext uri="{84589F7E-364E-4C9E-8A38-B11213B215E9}">
                  <a14:cameraTool cellRange="$A$139:$I$146" spid="_x0000_s36900"/>
                </a:ext>
              </a:extLst>
            </xdr:cNvPicPr>
          </xdr:nvPicPr>
          <xdr:blipFill>
            <a:blip xmlns:r="http://schemas.openxmlformats.org/officeDocument/2006/relationships" r:embed="rId9"/>
            <a:srcRect/>
            <a:stretch>
              <a:fillRect/>
            </a:stretch>
          </xdr:blipFill>
          <xdr:spPr bwMode="auto">
            <a:xfrm>
              <a:off x="7320243" y="45849428"/>
              <a:ext cx="6891618" cy="2779059"/>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438150</xdr:colOff>
          <xdr:row>148</xdr:row>
          <xdr:rowOff>19050</xdr:rowOff>
        </xdr:from>
        <xdr:to>
          <xdr:col>19</xdr:col>
          <xdr:colOff>494180</xdr:colOff>
          <xdr:row>157</xdr:row>
          <xdr:rowOff>19050</xdr:rowOff>
        </xdr:to>
        <xdr:pic>
          <xdr:nvPicPr>
            <xdr:cNvPr id="13" name="図 12">
              <a:extLst>
                <a:ext uri="{FF2B5EF4-FFF2-40B4-BE49-F238E27FC236}">
                  <a16:creationId xmlns:a16="http://schemas.microsoft.com/office/drawing/2014/main" id="{83D1A04A-5FBE-4065-A388-178C47818173}"/>
                </a:ext>
              </a:extLst>
            </xdr:cNvPr>
            <xdr:cNvPicPr>
              <a:picLocks noChangeAspect="1" noChangeArrowheads="1"/>
              <a:extLst>
                <a:ext uri="{84589F7E-364E-4C9E-8A38-B11213B215E9}">
                  <a14:cameraTool cellRange="$A$149:$I$157" spid="_x0000_s36901"/>
                </a:ext>
              </a:extLst>
            </xdr:cNvPicPr>
          </xdr:nvPicPr>
          <xdr:blipFill>
            <a:blip xmlns:r="http://schemas.openxmlformats.org/officeDocument/2006/relationships" r:embed="rId10"/>
            <a:srcRect/>
            <a:stretch>
              <a:fillRect/>
            </a:stretch>
          </xdr:blipFill>
          <xdr:spPr bwMode="auto">
            <a:xfrm>
              <a:off x="7329768" y="49313726"/>
              <a:ext cx="6891618" cy="302558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428625</xdr:colOff>
          <xdr:row>159</xdr:row>
          <xdr:rowOff>0</xdr:rowOff>
        </xdr:from>
        <xdr:to>
          <xdr:col>19</xdr:col>
          <xdr:colOff>484655</xdr:colOff>
          <xdr:row>172</xdr:row>
          <xdr:rowOff>0</xdr:rowOff>
        </xdr:to>
        <xdr:pic>
          <xdr:nvPicPr>
            <xdr:cNvPr id="14" name="図 13">
              <a:extLst>
                <a:ext uri="{FF2B5EF4-FFF2-40B4-BE49-F238E27FC236}">
                  <a16:creationId xmlns:a16="http://schemas.microsoft.com/office/drawing/2014/main" id="{10F7CF04-F2F7-44BF-B605-E2A0969EE8CA}"/>
                </a:ext>
              </a:extLst>
            </xdr:cNvPr>
            <xdr:cNvPicPr>
              <a:picLocks noChangeAspect="1" noChangeArrowheads="1"/>
              <a:extLst>
                <a:ext uri="{84589F7E-364E-4C9E-8A38-B11213B215E9}">
                  <a14:cameraTool cellRange="$A$160:$I$172" spid="_x0000_s36902"/>
                </a:ext>
              </a:extLst>
            </xdr:cNvPicPr>
          </xdr:nvPicPr>
          <xdr:blipFill>
            <a:blip xmlns:r="http://schemas.openxmlformats.org/officeDocument/2006/relationships" r:embed="rId11"/>
            <a:srcRect/>
            <a:stretch>
              <a:fillRect/>
            </a:stretch>
          </xdr:blipFill>
          <xdr:spPr bwMode="auto">
            <a:xfrm>
              <a:off x="7320243" y="53015029"/>
              <a:ext cx="6891618" cy="4314265"/>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438150</xdr:colOff>
          <xdr:row>174</xdr:row>
          <xdr:rowOff>9525</xdr:rowOff>
        </xdr:from>
        <xdr:to>
          <xdr:col>19</xdr:col>
          <xdr:colOff>494180</xdr:colOff>
          <xdr:row>190</xdr:row>
          <xdr:rowOff>9525</xdr:rowOff>
        </xdr:to>
        <xdr:pic>
          <xdr:nvPicPr>
            <xdr:cNvPr id="15" name="図 14">
              <a:extLst>
                <a:ext uri="{FF2B5EF4-FFF2-40B4-BE49-F238E27FC236}">
                  <a16:creationId xmlns:a16="http://schemas.microsoft.com/office/drawing/2014/main" id="{2F6B923F-7B88-47F8-8234-9850671874A0}"/>
                </a:ext>
              </a:extLst>
            </xdr:cNvPr>
            <xdr:cNvPicPr>
              <a:picLocks noChangeAspect="1" noChangeArrowheads="1"/>
              <a:extLst>
                <a:ext uri="{84589F7E-364E-4C9E-8A38-B11213B215E9}">
                  <a14:cameraTool cellRange="$A$175:$I$190" spid="_x0000_s36903"/>
                </a:ext>
              </a:extLst>
            </xdr:cNvPicPr>
          </xdr:nvPicPr>
          <xdr:blipFill>
            <a:blip xmlns:r="http://schemas.openxmlformats.org/officeDocument/2006/relationships" r:embed="rId12"/>
            <a:srcRect/>
            <a:stretch>
              <a:fillRect/>
            </a:stretch>
          </xdr:blipFill>
          <xdr:spPr bwMode="auto">
            <a:xfrm>
              <a:off x="7329768" y="58033584"/>
              <a:ext cx="6891618" cy="5356412"/>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393884</xdr:colOff>
          <xdr:row>130</xdr:row>
          <xdr:rowOff>3919</xdr:rowOff>
        </xdr:from>
        <xdr:to>
          <xdr:col>19</xdr:col>
          <xdr:colOff>449914</xdr:colOff>
          <xdr:row>136</xdr:row>
          <xdr:rowOff>3919</xdr:rowOff>
        </xdr:to>
        <xdr:pic>
          <xdr:nvPicPr>
            <xdr:cNvPr id="17" name="図 16">
              <a:extLst>
                <a:ext uri="{FF2B5EF4-FFF2-40B4-BE49-F238E27FC236}">
                  <a16:creationId xmlns:a16="http://schemas.microsoft.com/office/drawing/2014/main" id="{9E397C0B-41B1-4985-8136-1F1B859236D1}"/>
                </a:ext>
              </a:extLst>
            </xdr:cNvPr>
            <xdr:cNvPicPr>
              <a:picLocks noChangeAspect="1" noChangeArrowheads="1"/>
              <a:extLst>
                <a:ext uri="{84589F7E-364E-4C9E-8A38-B11213B215E9}">
                  <a14:cameraTool cellRange="$A$131:$I$136" spid="_x0000_s36904"/>
                </a:ext>
              </a:extLst>
            </xdr:cNvPicPr>
          </xdr:nvPicPr>
          <xdr:blipFill>
            <a:blip xmlns:r="http://schemas.openxmlformats.org/officeDocument/2006/relationships" r:embed="rId13"/>
            <a:srcRect/>
            <a:stretch>
              <a:fillRect/>
            </a:stretch>
          </xdr:blipFill>
          <xdr:spPr bwMode="auto">
            <a:xfrm>
              <a:off x="7285502" y="43146566"/>
              <a:ext cx="6891618" cy="188258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419099</xdr:colOff>
          <xdr:row>117</xdr:row>
          <xdr:rowOff>329453</xdr:rowOff>
        </xdr:from>
        <xdr:to>
          <xdr:col>19</xdr:col>
          <xdr:colOff>475129</xdr:colOff>
          <xdr:row>127</xdr:row>
          <xdr:rowOff>228600</xdr:rowOff>
        </xdr:to>
        <xdr:pic>
          <xdr:nvPicPr>
            <xdr:cNvPr id="18" name="図 17">
              <a:extLst>
                <a:ext uri="{FF2B5EF4-FFF2-40B4-BE49-F238E27FC236}">
                  <a16:creationId xmlns:a16="http://schemas.microsoft.com/office/drawing/2014/main" id="{A0706265-78AE-4A9A-A515-76BB6C3C9BE4}"/>
                </a:ext>
              </a:extLst>
            </xdr:cNvPr>
            <xdr:cNvPicPr>
              <a:picLocks noChangeAspect="1" noChangeArrowheads="1"/>
              <a:extLst>
                <a:ext uri="{84589F7E-364E-4C9E-8A38-B11213B215E9}">
                  <a14:cameraTool cellRange="$A$119:$I$128" spid="_x0000_s36905"/>
                </a:ext>
              </a:extLst>
            </xdr:cNvPicPr>
          </xdr:nvPicPr>
          <xdr:blipFill>
            <a:blip xmlns:r="http://schemas.openxmlformats.org/officeDocument/2006/relationships" r:embed="rId14"/>
            <a:srcRect/>
            <a:stretch>
              <a:fillRect/>
            </a:stretch>
          </xdr:blipFill>
          <xdr:spPr bwMode="auto">
            <a:xfrm>
              <a:off x="7310717" y="39258688"/>
              <a:ext cx="6891618" cy="3272118"/>
            </a:xfrm>
            <a:prstGeom prst="rect">
              <a:avLst/>
            </a:prstGeom>
            <a:solidFill>
              <a:srgbClr val="FFFFFF" mc:Ignorable="a14" a14:legacySpreadsheetColorIndex="9"/>
            </a:solidFill>
            <a:ln w="9525">
              <a:no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438149</xdr:colOff>
          <xdr:row>192</xdr:row>
          <xdr:rowOff>47625</xdr:rowOff>
        </xdr:from>
        <xdr:to>
          <xdr:col>19</xdr:col>
          <xdr:colOff>492961</xdr:colOff>
          <xdr:row>207</xdr:row>
          <xdr:rowOff>89685</xdr:rowOff>
        </xdr:to>
        <xdr:pic>
          <xdr:nvPicPr>
            <xdr:cNvPr id="11" name="図 10">
              <a:extLst>
                <a:ext uri="{FF2B5EF4-FFF2-40B4-BE49-F238E27FC236}">
                  <a16:creationId xmlns:a16="http://schemas.microsoft.com/office/drawing/2014/main" id="{FFCC4975-030E-E37F-AFAB-5CB281B7F1BE}"/>
                </a:ext>
              </a:extLst>
            </xdr:cNvPr>
            <xdr:cNvPicPr>
              <a:picLocks noChangeAspect="1" noChangeArrowheads="1"/>
              <a:extLst>
                <a:ext uri="{84589F7E-364E-4C9E-8A38-B11213B215E9}">
                  <a14:cameraTool cellRange="$A$193:$I$207" spid="_x0000_s36906"/>
                </a:ext>
              </a:extLst>
            </xdr:cNvPicPr>
          </xdr:nvPicPr>
          <xdr:blipFill>
            <a:blip xmlns:r="http://schemas.openxmlformats.org/officeDocument/2006/relationships" r:embed="rId15"/>
            <a:srcRect/>
            <a:stretch>
              <a:fillRect/>
            </a:stretch>
          </xdr:blipFill>
          <xdr:spPr bwMode="auto">
            <a:xfrm>
              <a:off x="7329767" y="64022007"/>
              <a:ext cx="6890400" cy="4950237"/>
            </a:xfrm>
            <a:prstGeom prst="rect">
              <a:avLst/>
            </a:prstGeom>
            <a:solidFill>
              <a:srgbClr val="FFFFFF" mc:Ignorable="a14" a14:legacySpreadsheetColorIndex="9"/>
            </a:solidFill>
            <a:ln w="9525">
              <a:noFill/>
              <a:miter lim="800000"/>
              <a:headEnd/>
              <a:tailEnd/>
            </a:ln>
          </xdr:spPr>
        </xdr:pic>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EE329-C2E1-4BC3-BA43-932D9E6AE15B}">
  <sheetPr>
    <pageSetUpPr fitToPage="1"/>
  </sheetPr>
  <dimension ref="A1:D16"/>
  <sheetViews>
    <sheetView workbookViewId="0">
      <pane ySplit="3" topLeftCell="A12" activePane="bottomLeft" state="frozen"/>
      <selection pane="bottomLeft" activeCell="C15" sqref="C15"/>
    </sheetView>
  </sheetViews>
  <sheetFormatPr defaultRowHeight="18.75"/>
  <cols>
    <col min="1" max="1" width="13.625" style="1" customWidth="1"/>
    <col min="2" max="2" width="13.125" style="1" customWidth="1"/>
    <col min="3" max="3" width="67.875" style="1" customWidth="1"/>
    <col min="4" max="4" width="42.375" style="1" customWidth="1"/>
    <col min="5" max="16384" width="9" style="1"/>
  </cols>
  <sheetData>
    <row r="1" spans="1:4">
      <c r="A1" s="1" t="s">
        <v>358</v>
      </c>
    </row>
    <row r="2" spans="1:4" ht="12" customHeight="1"/>
    <row r="3" spans="1:4">
      <c r="A3" s="74" t="s">
        <v>359</v>
      </c>
      <c r="B3" s="74" t="s">
        <v>360</v>
      </c>
      <c r="C3" s="74" t="s">
        <v>1</v>
      </c>
      <c r="D3" s="74" t="s">
        <v>362</v>
      </c>
    </row>
    <row r="4" spans="1:4" ht="195.75" customHeight="1">
      <c r="A4" s="74" t="s">
        <v>361</v>
      </c>
      <c r="B4" s="142">
        <v>45491</v>
      </c>
      <c r="C4" s="76" t="s">
        <v>363</v>
      </c>
      <c r="D4" s="76" t="s">
        <v>364</v>
      </c>
    </row>
    <row r="5" spans="1:4" ht="99" customHeight="1">
      <c r="A5" s="75" t="s">
        <v>382</v>
      </c>
      <c r="B5" s="142">
        <v>45492</v>
      </c>
      <c r="C5" s="76" t="s">
        <v>385</v>
      </c>
      <c r="D5" s="76" t="s">
        <v>407</v>
      </c>
    </row>
    <row r="6" spans="1:4" ht="150" customHeight="1">
      <c r="A6" s="77" t="s">
        <v>408</v>
      </c>
      <c r="B6" s="142">
        <v>45495</v>
      </c>
      <c r="C6" s="76" t="s">
        <v>409</v>
      </c>
      <c r="D6" s="76"/>
    </row>
    <row r="7" spans="1:4" s="113" customFormat="1" ht="66.75" customHeight="1">
      <c r="A7" s="183" t="s">
        <v>546</v>
      </c>
      <c r="B7" s="186" t="s">
        <v>496</v>
      </c>
      <c r="C7" s="76" t="s">
        <v>495</v>
      </c>
      <c r="D7" s="189" t="s">
        <v>497</v>
      </c>
    </row>
    <row r="8" spans="1:4" ht="129.75" customHeight="1">
      <c r="A8" s="184"/>
      <c r="B8" s="187"/>
      <c r="C8" s="76" t="s">
        <v>480</v>
      </c>
      <c r="D8" s="190"/>
    </row>
    <row r="9" spans="1:4" ht="67.5" customHeight="1">
      <c r="A9" s="184"/>
      <c r="B9" s="187"/>
      <c r="C9" s="76" t="s">
        <v>499</v>
      </c>
      <c r="D9" s="190"/>
    </row>
    <row r="10" spans="1:4" ht="102" customHeight="1">
      <c r="A10" s="184"/>
      <c r="B10" s="187"/>
      <c r="C10" s="76" t="s">
        <v>511</v>
      </c>
      <c r="D10" s="190"/>
    </row>
    <row r="11" spans="1:4" ht="88.5" customHeight="1">
      <c r="A11" s="184"/>
      <c r="B11" s="187"/>
      <c r="C11" s="76" t="s">
        <v>484</v>
      </c>
      <c r="D11" s="190"/>
    </row>
    <row r="12" spans="1:4" ht="89.25" customHeight="1">
      <c r="A12" s="185"/>
      <c r="B12" s="188"/>
      <c r="C12" s="76" t="s">
        <v>500</v>
      </c>
      <c r="D12" s="191"/>
    </row>
    <row r="13" spans="1:4" s="140" customFormat="1" ht="194.25" customHeight="1">
      <c r="A13" s="138" t="s">
        <v>545</v>
      </c>
      <c r="B13" s="182">
        <v>45714</v>
      </c>
      <c r="C13" s="76" t="s">
        <v>577</v>
      </c>
      <c r="D13" s="137" t="s">
        <v>578</v>
      </c>
    </row>
    <row r="14" spans="1:4" s="140" customFormat="1" ht="86.25" customHeight="1">
      <c r="A14" s="138" t="s">
        <v>583</v>
      </c>
      <c r="B14" s="182">
        <v>46042</v>
      </c>
      <c r="C14" s="76" t="s">
        <v>593</v>
      </c>
      <c r="D14" s="137"/>
    </row>
    <row r="15" spans="1:4" s="140" customFormat="1" ht="60" customHeight="1">
      <c r="A15" s="138"/>
      <c r="B15" s="182"/>
      <c r="C15" s="76"/>
      <c r="D15" s="137"/>
    </row>
    <row r="16" spans="1:4" ht="39" customHeight="1">
      <c r="A16" s="74"/>
      <c r="B16" s="182"/>
      <c r="C16" s="76"/>
      <c r="D16" s="76"/>
    </row>
  </sheetData>
  <mergeCells count="3">
    <mergeCell ref="A7:A12"/>
    <mergeCell ref="B7:B12"/>
    <mergeCell ref="D7:D12"/>
  </mergeCells>
  <phoneticPr fontId="2"/>
  <pageMargins left="0.7" right="0.7" top="0.75" bottom="0.32" header="0.3" footer="0.3"/>
  <pageSetup paperSize="9" scale="58" fitToHeight="0"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6B506-9C5C-4DB8-A53B-3D9C59B4BCB7}">
  <sheetPr>
    <tabColor theme="9" tint="0.59999389629810485"/>
    <pageSetUpPr fitToPage="1"/>
  </sheetPr>
  <dimension ref="A1:Q44"/>
  <sheetViews>
    <sheetView tabSelected="1" zoomScale="90" zoomScaleNormal="90" workbookViewId="0">
      <selection activeCell="C7" sqref="C7"/>
    </sheetView>
  </sheetViews>
  <sheetFormatPr defaultRowHeight="18.75"/>
  <cols>
    <col min="1" max="1" width="12.25" style="1" customWidth="1"/>
    <col min="2" max="2" width="15.25" style="1" customWidth="1"/>
    <col min="3" max="5" width="23" style="1" customWidth="1"/>
    <col min="6" max="6" width="13.5" style="92" hidden="1" customWidth="1"/>
    <col min="7" max="8" width="13.5" style="93" hidden="1" customWidth="1"/>
    <col min="9" max="9" width="18.625" style="99" hidden="1" customWidth="1"/>
    <col min="10" max="10" width="13.5" style="1" hidden="1" customWidth="1"/>
    <col min="11" max="17" width="10.125" style="1" hidden="1" customWidth="1"/>
    <col min="18" max="16384" width="9" style="1"/>
  </cols>
  <sheetData>
    <row r="1" spans="1:17" s="112" customFormat="1" ht="24.75" thickBot="1">
      <c r="A1" s="192" t="s">
        <v>584</v>
      </c>
      <c r="B1" s="193"/>
      <c r="E1" s="116" t="s">
        <v>585</v>
      </c>
      <c r="F1" s="92"/>
      <c r="G1" s="93"/>
      <c r="H1" s="93"/>
      <c r="I1" s="99"/>
    </row>
    <row r="2" spans="1:17" ht="45" customHeight="1">
      <c r="A2" s="198" t="s">
        <v>471</v>
      </c>
      <c r="B2" s="198"/>
      <c r="C2" s="198"/>
      <c r="D2" s="198"/>
      <c r="E2" s="198"/>
      <c r="F2" s="91"/>
      <c r="G2" s="94"/>
      <c r="H2" s="94"/>
      <c r="J2" s="32"/>
    </row>
    <row r="3" spans="1:17" s="112" customFormat="1" ht="60.75" customHeight="1">
      <c r="A3" s="118"/>
      <c r="B3" s="118"/>
      <c r="C3" s="118"/>
      <c r="D3" s="118"/>
      <c r="E3" s="119" t="s">
        <v>472</v>
      </c>
      <c r="F3" s="91"/>
      <c r="G3" s="94"/>
      <c r="H3" s="94"/>
      <c r="I3" s="99"/>
      <c r="J3" s="32"/>
    </row>
    <row r="4" spans="1:17" ht="199.5" customHeight="1">
      <c r="A4" s="197" t="s">
        <v>572</v>
      </c>
      <c r="B4" s="197"/>
      <c r="C4" s="197"/>
      <c r="D4" s="197"/>
      <c r="E4" s="197"/>
      <c r="F4" s="91"/>
      <c r="J4" s="32"/>
    </row>
    <row r="5" spans="1:17" ht="35.25" customHeight="1">
      <c r="A5" s="117" t="s">
        <v>473</v>
      </c>
      <c r="F5" s="91"/>
      <c r="G5" s="94"/>
      <c r="H5" s="94"/>
      <c r="J5" s="32"/>
    </row>
    <row r="6" spans="1:17" ht="26.25" customHeight="1">
      <c r="A6" s="194" t="s">
        <v>3</v>
      </c>
      <c r="B6" s="194"/>
      <c r="C6" s="82" t="s">
        <v>1</v>
      </c>
      <c r="D6" s="79" t="s">
        <v>3</v>
      </c>
      <c r="E6" s="75" t="s">
        <v>1</v>
      </c>
      <c r="F6" s="91"/>
      <c r="G6" s="94"/>
      <c r="H6" s="94"/>
      <c r="J6" s="32"/>
    </row>
    <row r="7" spans="1:17" ht="30" customHeight="1" thickBot="1">
      <c r="A7" s="195" t="s">
        <v>356</v>
      </c>
      <c r="B7" s="54" t="s">
        <v>5</v>
      </c>
      <c r="C7" s="83" t="s">
        <v>113</v>
      </c>
      <c r="D7" s="102" t="s">
        <v>573</v>
      </c>
      <c r="E7" s="101" t="s">
        <v>264</v>
      </c>
      <c r="F7" s="91"/>
      <c r="G7" s="106" t="s">
        <v>286</v>
      </c>
      <c r="H7" s="103" t="s">
        <v>388</v>
      </c>
      <c r="I7" s="95">
        <f ca="1">OFFSET(基本手数料等!$B$5,K11,K8)</f>
        <v>50000</v>
      </c>
      <c r="J7" s="32"/>
      <c r="K7" s="75" t="s">
        <v>395</v>
      </c>
      <c r="M7" s="75" t="s">
        <v>242</v>
      </c>
      <c r="N7" s="75">
        <v>0</v>
      </c>
      <c r="P7" s="3">
        <v>0</v>
      </c>
      <c r="Q7" s="75">
        <v>0</v>
      </c>
    </row>
    <row r="8" spans="1:17" ht="30" customHeight="1" thickBot="1">
      <c r="A8" s="195"/>
      <c r="B8" s="55" t="s">
        <v>6</v>
      </c>
      <c r="C8" s="84" t="str">
        <f>IF(C7&lt;&gt;"",VLOOKUP(C7,用途分類!$A$2:$D$74,3),"")</f>
        <v>一戸建ての住宅</v>
      </c>
      <c r="D8" s="102" t="s">
        <v>0</v>
      </c>
      <c r="E8" s="101" t="s">
        <v>266</v>
      </c>
      <c r="F8" s="91"/>
      <c r="G8" s="107">
        <f ca="1">SUM(I7:I15)</f>
        <v>50000</v>
      </c>
      <c r="H8" s="105" t="s">
        <v>357</v>
      </c>
      <c r="I8" s="96">
        <f ca="1">OFFSET(基本手数料等!$I$5,K11,K8)*K14</f>
        <v>0</v>
      </c>
      <c r="J8" s="32"/>
      <c r="K8" s="75">
        <f>IFERROR(VLOOKUP(C9,$M$7:$N$12,2),0)</f>
        <v>0</v>
      </c>
      <c r="M8" s="75" t="s">
        <v>248</v>
      </c>
      <c r="N8" s="75">
        <v>1</v>
      </c>
      <c r="P8" s="3">
        <v>100.001</v>
      </c>
      <c r="Q8" s="75">
        <v>1</v>
      </c>
    </row>
    <row r="9" spans="1:17" ht="30" customHeight="1">
      <c r="A9" s="195"/>
      <c r="B9" s="56" t="s">
        <v>501</v>
      </c>
      <c r="C9" s="85" t="str">
        <f>IF(C7&lt;&gt;"",VLOOKUP(C7,用途分類!$A$2:$D$74,4),"")</f>
        <v>Ａ</v>
      </c>
      <c r="D9" s="79" t="s">
        <v>384</v>
      </c>
      <c r="E9" s="44">
        <v>0</v>
      </c>
      <c r="F9" s="91"/>
      <c r="G9" s="94"/>
      <c r="H9" s="103" t="s">
        <v>389</v>
      </c>
      <c r="I9" s="97">
        <f ca="1">ROUNDDOWN(OFFSET(基本手数料等!$P$5,K11,K8)*K17,-3)</f>
        <v>0</v>
      </c>
      <c r="J9" s="32"/>
      <c r="M9" s="75" t="s">
        <v>249</v>
      </c>
      <c r="N9" s="75">
        <v>2</v>
      </c>
      <c r="P9" s="3">
        <v>200.001</v>
      </c>
      <c r="Q9" s="75">
        <v>2</v>
      </c>
    </row>
    <row r="10" spans="1:17" ht="30" customHeight="1">
      <c r="A10" s="196" t="s">
        <v>14</v>
      </c>
      <c r="B10" s="196"/>
      <c r="C10" s="143" t="s">
        <v>498</v>
      </c>
      <c r="D10" s="80" t="s">
        <v>386</v>
      </c>
      <c r="E10" s="101" t="s">
        <v>264</v>
      </c>
      <c r="F10" s="91"/>
      <c r="G10" s="94"/>
      <c r="H10" s="103" t="s">
        <v>390</v>
      </c>
      <c r="I10" s="98">
        <f ca="1">ROUNDDOWN(SUM(I7:I9)*K20,-3)</f>
        <v>0</v>
      </c>
      <c r="J10" s="32"/>
      <c r="K10" s="75" t="s">
        <v>396</v>
      </c>
      <c r="M10" s="75" t="s">
        <v>250</v>
      </c>
      <c r="N10" s="75">
        <v>3</v>
      </c>
      <c r="P10" s="3">
        <v>500.00099999999998</v>
      </c>
      <c r="Q10" s="75">
        <v>3</v>
      </c>
    </row>
    <row r="11" spans="1:17" ht="30" customHeight="1">
      <c r="A11" s="199" t="s">
        <v>10</v>
      </c>
      <c r="B11" s="54" t="s">
        <v>11</v>
      </c>
      <c r="C11" s="87">
        <v>2</v>
      </c>
      <c r="D11" s="81" t="s">
        <v>387</v>
      </c>
      <c r="E11" s="101">
        <v>0</v>
      </c>
      <c r="F11" s="91"/>
      <c r="G11" s="94"/>
      <c r="H11" s="166" t="s">
        <v>571</v>
      </c>
      <c r="I11" s="98">
        <f>IF(E7="あり（戸建住宅等）",基本手数料等!$B12,IF(E7="あり（共同住宅等）",基本手数料等!$B13,0))</f>
        <v>0</v>
      </c>
      <c r="J11" s="32"/>
      <c r="K11" s="75">
        <f>IFERROR(VLOOKUP(C14,$P$7:$Q$11,2,TRUE),0)</f>
        <v>1</v>
      </c>
      <c r="M11" s="75" t="s">
        <v>251</v>
      </c>
      <c r="N11" s="75">
        <v>4</v>
      </c>
      <c r="P11" s="3">
        <v>1000.001</v>
      </c>
      <c r="Q11" s="75">
        <v>4</v>
      </c>
    </row>
    <row r="12" spans="1:17" ht="30" customHeight="1">
      <c r="A12" s="199"/>
      <c r="B12" s="56" t="s">
        <v>12</v>
      </c>
      <c r="C12" s="88">
        <v>0</v>
      </c>
      <c r="D12" s="80" t="s">
        <v>325</v>
      </c>
      <c r="E12" s="101" t="s">
        <v>594</v>
      </c>
      <c r="F12" s="91"/>
      <c r="G12" s="94"/>
      <c r="H12" s="103" t="s">
        <v>0</v>
      </c>
      <c r="I12" s="100">
        <f>IF(E8="要",基本手数料等!$B14,0)</f>
        <v>0</v>
      </c>
      <c r="J12" s="32"/>
      <c r="M12" s="75" t="s">
        <v>252</v>
      </c>
      <c r="N12" s="75">
        <v>5</v>
      </c>
    </row>
    <row r="13" spans="1:17" ht="30" customHeight="1">
      <c r="A13" s="196" t="s">
        <v>17</v>
      </c>
      <c r="B13" s="196"/>
      <c r="C13" s="86" t="s">
        <v>517</v>
      </c>
      <c r="D13" s="81" t="s">
        <v>574</v>
      </c>
      <c r="E13" s="101" t="s">
        <v>548</v>
      </c>
      <c r="F13" s="91"/>
      <c r="G13" s="94"/>
      <c r="H13" s="103" t="s">
        <v>391</v>
      </c>
      <c r="I13" s="104">
        <f>E9*基本手数料等!$B15</f>
        <v>0</v>
      </c>
      <c r="J13" s="32"/>
      <c r="K13" s="75" t="s">
        <v>357</v>
      </c>
    </row>
    <row r="14" spans="1:17" ht="30" customHeight="1">
      <c r="A14" s="196" t="s">
        <v>16</v>
      </c>
      <c r="B14" s="196"/>
      <c r="C14" s="89">
        <v>150</v>
      </c>
      <c r="D14" s="81"/>
      <c r="E14" s="78"/>
      <c r="F14" s="91"/>
      <c r="G14" s="94"/>
      <c r="H14" s="103" t="s">
        <v>383</v>
      </c>
      <c r="I14" s="104">
        <f>IF(E10="あり",IF(AND((C11+C12)&lt;=2,C14&lt;=500),30000,50000),0)</f>
        <v>0</v>
      </c>
      <c r="J14" s="32"/>
      <c r="K14" s="70">
        <f>IF(OR(C13="１号",C13="２号",C11+C12&lt;=2),0,1)</f>
        <v>0</v>
      </c>
    </row>
    <row r="15" spans="1:17" ht="24" customHeight="1">
      <c r="A15" s="204" t="s">
        <v>575</v>
      </c>
      <c r="B15" s="204"/>
      <c r="C15" s="204"/>
      <c r="D15" s="204"/>
      <c r="E15" s="204"/>
      <c r="F15" s="91"/>
      <c r="G15" s="94"/>
      <c r="H15" s="103" t="s">
        <v>392</v>
      </c>
      <c r="I15" s="104">
        <f>E11*基本手数料等!$B21</f>
        <v>0</v>
      </c>
      <c r="J15" s="32"/>
    </row>
    <row r="16" spans="1:17" ht="24" customHeight="1">
      <c r="A16" s="205" t="s">
        <v>582</v>
      </c>
      <c r="B16" s="205"/>
      <c r="C16" s="205"/>
      <c r="D16" s="205"/>
      <c r="E16" s="205"/>
      <c r="F16" s="91"/>
      <c r="G16" s="94"/>
      <c r="H16" s="94"/>
      <c r="J16" s="32"/>
      <c r="K16" s="75" t="s">
        <v>389</v>
      </c>
    </row>
    <row r="17" spans="1:13" ht="30" customHeight="1" thickBot="1">
      <c r="A17" s="90"/>
      <c r="B17" s="108" t="s">
        <v>397</v>
      </c>
      <c r="F17" s="91"/>
      <c r="G17" s="109" t="s">
        <v>325</v>
      </c>
      <c r="H17" s="94"/>
      <c r="J17" s="32"/>
      <c r="K17" s="40">
        <f>IFERROR(IF(C13="４号",IF(OR(C9="Ａ",C9="Ｂ"),基本手数料等!$K$17,基本手数料等!$J$17),VLOOKUP(C13,基本手数料等!$I$14:$J$18,2)),0)</f>
        <v>0</v>
      </c>
      <c r="L17" s="40">
        <f>VLOOKUP(C13,基本手数料等!$I$37:$J$41,2)</f>
        <v>0</v>
      </c>
      <c r="M17" s="40">
        <f>VLOOKUP(C13,基本手数料等!$I$56:$J$60,2)</f>
        <v>0</v>
      </c>
    </row>
    <row r="18" spans="1:13" ht="30" customHeight="1" thickBot="1">
      <c r="F18" s="91"/>
      <c r="G18" s="107">
        <f ca="1">IF(E12="なし",0,SUM(I18:I21))</f>
        <v>52000</v>
      </c>
      <c r="H18" s="103" t="s">
        <v>388</v>
      </c>
      <c r="I18" s="104">
        <f ca="1">OFFSET(基本手数料等!$B$29,K11,K8)</f>
        <v>52000</v>
      </c>
      <c r="J18" s="32"/>
    </row>
    <row r="19" spans="1:13" ht="30" customHeight="1">
      <c r="A19" s="228" t="s">
        <v>286</v>
      </c>
      <c r="B19" s="229"/>
      <c r="C19" s="200">
        <f ca="1">IF(COUNTBLANK(C7:C14)+COUNTBLANK(E7:E13)=0,G8,0)</f>
        <v>50000</v>
      </c>
      <c r="D19" s="201"/>
      <c r="E19" s="211"/>
      <c r="F19" s="91"/>
      <c r="G19" s="94"/>
      <c r="H19" s="103" t="s">
        <v>357</v>
      </c>
      <c r="I19" s="104">
        <f ca="1">OFFSET(基本手数料等!$I$29,K11,K8)*K14</f>
        <v>0</v>
      </c>
      <c r="J19" s="32"/>
      <c r="K19" s="75" t="s">
        <v>390</v>
      </c>
    </row>
    <row r="20" spans="1:13" ht="30" customHeight="1">
      <c r="A20" s="212"/>
      <c r="B20" s="213"/>
      <c r="C20" s="202"/>
      <c r="D20" s="203"/>
      <c r="E20" s="210"/>
      <c r="F20" s="91"/>
      <c r="G20" s="94"/>
      <c r="H20" s="103" t="s">
        <v>389</v>
      </c>
      <c r="I20" s="104">
        <f ca="1">ROUNDDOWN(OFFSET(基本手数料等!$P$29,K11,K8)*L17,-3)</f>
        <v>0</v>
      </c>
      <c r="J20" s="32"/>
      <c r="K20" s="40">
        <f>IFERROR(VLOOKUP(C10,基本手数料等!$L$14:$M$16,2,FALSE),0)</f>
        <v>0</v>
      </c>
    </row>
    <row r="21" spans="1:13" ht="30" customHeight="1">
      <c r="A21" s="212" t="s">
        <v>325</v>
      </c>
      <c r="B21" s="213"/>
      <c r="C21" s="224">
        <f ca="1">IF(COUNTBLANK(C7:C14)+COUNTBLANK(E7:E13)=0,G18,0)</f>
        <v>52000</v>
      </c>
      <c r="D21" s="225"/>
      <c r="E21" s="208"/>
      <c r="F21" s="91"/>
      <c r="G21" s="94"/>
      <c r="H21" s="103" t="s">
        <v>393</v>
      </c>
      <c r="I21" s="104">
        <f>IF(E12="あり（瑕疵保険付き）",基本手数料等!S38,0)</f>
        <v>0</v>
      </c>
      <c r="J21" s="32"/>
    </row>
    <row r="22" spans="1:13" ht="30" customHeight="1">
      <c r="A22" s="212"/>
      <c r="B22" s="213"/>
      <c r="C22" s="202"/>
      <c r="D22" s="203"/>
      <c r="E22" s="210"/>
      <c r="F22" s="91"/>
      <c r="G22" s="94"/>
      <c r="H22" s="94"/>
      <c r="J22" s="32"/>
      <c r="K22" s="75" t="s">
        <v>402</v>
      </c>
    </row>
    <row r="23" spans="1:13" ht="30" customHeight="1" thickBot="1">
      <c r="A23" s="212" t="s">
        <v>350</v>
      </c>
      <c r="B23" s="213"/>
      <c r="C23" s="224">
        <f ca="1">IF(COUNTBLANK(C7:C14)+COUNTBLANK(E7:E13)=0,G24,0)</f>
        <v>58000</v>
      </c>
      <c r="D23" s="225"/>
      <c r="E23" s="208"/>
      <c r="F23" s="91"/>
      <c r="G23" s="167" t="s">
        <v>350</v>
      </c>
      <c r="H23" s="94"/>
      <c r="J23" s="32"/>
      <c r="K23" s="40">
        <f>IF(E13="あり",基本手数料等!V57,0)</f>
        <v>0.2</v>
      </c>
    </row>
    <row r="24" spans="1:13" ht="30" customHeight="1" thickBot="1">
      <c r="A24" s="218"/>
      <c r="B24" s="219"/>
      <c r="C24" s="226"/>
      <c r="D24" s="227"/>
      <c r="E24" s="209"/>
      <c r="F24" s="91"/>
      <c r="G24" s="107">
        <f ca="1">SUM(I24:I29)</f>
        <v>58000</v>
      </c>
      <c r="H24" s="103" t="s">
        <v>388</v>
      </c>
      <c r="I24" s="104">
        <f ca="1">OFFSET(基本手数料等!$B$48,K11,K8)</f>
        <v>51000</v>
      </c>
      <c r="J24" s="32"/>
    </row>
    <row r="25" spans="1:13" ht="30" customHeight="1" thickTop="1">
      <c r="A25" s="214" t="s">
        <v>35</v>
      </c>
      <c r="B25" s="215"/>
      <c r="C25" s="220">
        <f ca="1">SUM(C19:D24)</f>
        <v>160000</v>
      </c>
      <c r="D25" s="221"/>
      <c r="E25" s="206"/>
      <c r="F25" s="91"/>
      <c r="G25" s="94"/>
      <c r="H25" s="103" t="s">
        <v>357</v>
      </c>
      <c r="I25" s="104">
        <f ca="1">OFFSET(基本手数料等!$I$48,K11,K8)*K14</f>
        <v>0</v>
      </c>
      <c r="J25" s="32"/>
    </row>
    <row r="26" spans="1:13" ht="30" customHeight="1" thickBot="1">
      <c r="A26" s="216"/>
      <c r="B26" s="217"/>
      <c r="C26" s="222"/>
      <c r="D26" s="223"/>
      <c r="E26" s="207"/>
      <c r="F26" s="91"/>
      <c r="G26" s="94"/>
      <c r="H26" s="103" t="s">
        <v>389</v>
      </c>
      <c r="I26" s="104">
        <f ca="1">ROUNDDOWN(OFFSET(基本手数料等!$P$48,K11,K8)*M17,-3)</f>
        <v>0</v>
      </c>
      <c r="J26" s="32"/>
    </row>
    <row r="27" spans="1:13" ht="30" customHeight="1">
      <c r="F27" s="91"/>
      <c r="G27" s="94"/>
      <c r="H27" s="103" t="s">
        <v>394</v>
      </c>
      <c r="I27" s="104">
        <f>IF(E12&lt;&gt;"なし",基本手数料等!P56,0)</f>
        <v>-2000</v>
      </c>
      <c r="J27" s="32"/>
    </row>
    <row r="28" spans="1:13" ht="30" customHeight="1">
      <c r="F28" s="91"/>
      <c r="G28" s="94"/>
      <c r="H28" s="103" t="s">
        <v>559</v>
      </c>
      <c r="I28" s="104">
        <f ca="1">ROUNDDOWN(SUM(I24:I27)*K23,-3)</f>
        <v>9000</v>
      </c>
      <c r="J28" s="32"/>
    </row>
    <row r="29" spans="1:13" ht="30" customHeight="1">
      <c r="F29" s="91"/>
      <c r="G29" s="94"/>
      <c r="H29" s="103" t="s">
        <v>392</v>
      </c>
      <c r="I29" s="104">
        <f>E11*基本手数料等!$B$61</f>
        <v>0</v>
      </c>
      <c r="J29" s="32"/>
    </row>
    <row r="30" spans="1:13" ht="30" customHeight="1">
      <c r="F30" s="91"/>
      <c r="G30" s="94"/>
      <c r="J30" s="32"/>
    </row>
    <row r="31" spans="1:13" ht="30" customHeight="1">
      <c r="F31" s="91"/>
      <c r="G31" s="94"/>
      <c r="H31" s="94"/>
      <c r="J31" s="32"/>
    </row>
    <row r="32" spans="1:13" ht="30" customHeight="1">
      <c r="F32" s="91"/>
      <c r="G32" s="94"/>
      <c r="H32" s="94"/>
      <c r="J32" s="32"/>
    </row>
    <row r="33" spans="6:10" ht="30" customHeight="1">
      <c r="F33" s="91"/>
      <c r="G33" s="94"/>
      <c r="H33" s="94"/>
      <c r="J33" s="32"/>
    </row>
    <row r="34" spans="6:10" ht="30" customHeight="1">
      <c r="F34" s="91"/>
      <c r="G34" s="94"/>
      <c r="H34" s="94"/>
      <c r="J34" s="32"/>
    </row>
    <row r="35" spans="6:10" ht="30" customHeight="1">
      <c r="F35" s="91"/>
      <c r="G35" s="94"/>
      <c r="H35" s="94"/>
      <c r="J35" s="32"/>
    </row>
    <row r="36" spans="6:10" ht="30" customHeight="1">
      <c r="F36" s="91"/>
      <c r="G36" s="94"/>
      <c r="H36" s="94"/>
      <c r="J36" s="32"/>
    </row>
    <row r="37" spans="6:10" ht="48.75" customHeight="1">
      <c r="F37" s="91"/>
      <c r="G37" s="94"/>
      <c r="H37" s="94"/>
      <c r="J37" s="32"/>
    </row>
    <row r="38" spans="6:10" ht="40.5" customHeight="1">
      <c r="F38" s="91"/>
      <c r="G38" s="94"/>
      <c r="H38" s="94"/>
      <c r="J38" s="32"/>
    </row>
    <row r="39" spans="6:10" ht="20.25" customHeight="1">
      <c r="F39" s="91"/>
      <c r="G39" s="94"/>
      <c r="H39" s="94"/>
      <c r="J39" s="32"/>
    </row>
    <row r="40" spans="6:10" ht="20.25" customHeight="1">
      <c r="F40" s="91"/>
      <c r="G40" s="94"/>
      <c r="H40" s="94"/>
      <c r="J40" s="32"/>
    </row>
    <row r="41" spans="6:10" ht="20.25" customHeight="1">
      <c r="F41" s="91"/>
      <c r="G41" s="94"/>
      <c r="H41" s="94"/>
      <c r="J41" s="32"/>
    </row>
    <row r="42" spans="6:10" ht="20.25" customHeight="1">
      <c r="F42" s="91"/>
      <c r="G42" s="94"/>
      <c r="H42" s="94"/>
      <c r="J42" s="32"/>
    </row>
    <row r="43" spans="6:10" ht="20.25" customHeight="1">
      <c r="F43" s="91"/>
      <c r="G43" s="94"/>
      <c r="H43" s="94"/>
      <c r="J43" s="32"/>
    </row>
    <row r="44" spans="6:10" ht="20.25" customHeight="1">
      <c r="F44" s="91"/>
      <c r="H44" s="94"/>
    </row>
  </sheetData>
  <sheetProtection algorithmName="SHA-512" hashValue="6ePBvYbaJ8/o8C/J7UJ/hoStFq9PlW6HMYDr+urX2Bdd0p34unoigmZTINktN4CtZijfkA6+m1MK7SapXPywsA==" saltValue="vgcVMFX4HCd2XiExUskGkQ==" spinCount="100000" sheet="1" selectLockedCells="1"/>
  <mergeCells count="23">
    <mergeCell ref="E25:E26"/>
    <mergeCell ref="E23:E24"/>
    <mergeCell ref="E21:E22"/>
    <mergeCell ref="E19:E20"/>
    <mergeCell ref="A21:B22"/>
    <mergeCell ref="A25:B26"/>
    <mergeCell ref="A23:B24"/>
    <mergeCell ref="C25:D26"/>
    <mergeCell ref="C23:D24"/>
    <mergeCell ref="C21:D22"/>
    <mergeCell ref="A19:B20"/>
    <mergeCell ref="A11:A12"/>
    <mergeCell ref="A13:B13"/>
    <mergeCell ref="A14:B14"/>
    <mergeCell ref="C19:D20"/>
    <mergeCell ref="A15:E15"/>
    <mergeCell ref="A16:E16"/>
    <mergeCell ref="A1:B1"/>
    <mergeCell ref="A6:B6"/>
    <mergeCell ref="A7:A9"/>
    <mergeCell ref="A10:B10"/>
    <mergeCell ref="A4:E4"/>
    <mergeCell ref="A2:E2"/>
  </mergeCells>
  <phoneticPr fontId="2"/>
  <conditionalFormatting sqref="A21:E22">
    <cfRule type="expression" dxfId="25" priority="14">
      <formula>$E$12="なし"</formula>
    </cfRule>
  </conditionalFormatting>
  <dataValidations count="6">
    <dataValidation type="list" allowBlank="1" showInputMessage="1" showErrorMessage="1" sqref="E10 E13" xr:uid="{5189BA0E-E2F8-47BB-8EF9-0A8E9D56737D}">
      <formula1>"なし,あり"</formula1>
    </dataValidation>
    <dataValidation type="list" allowBlank="1" showInputMessage="1" showErrorMessage="1" sqref="E8" xr:uid="{FA8BBBDC-E6B5-4887-95AF-B08052C50248}">
      <formula1>"不要,要"</formula1>
    </dataValidation>
    <dataValidation type="list" allowBlank="1" showInputMessage="1" showErrorMessage="1" sqref="C13" xr:uid="{18C89618-7837-475F-BD20-FC7818F72A9B}">
      <formula1>"非該当,１号,２号,３号,４号"</formula1>
    </dataValidation>
    <dataValidation type="list" allowBlank="1" showInputMessage="1" showErrorMessage="1" sqref="E9 E11" xr:uid="{30F73089-2059-418A-BEA4-DFB07239F87B}">
      <formula1>"0,1,2,3"</formula1>
    </dataValidation>
    <dataValidation type="list" allowBlank="1" showInputMessage="1" showErrorMessage="1" sqref="E12" xr:uid="{BEA26F30-76A9-4162-9FA8-AF4CFEA73E16}">
      <formula1>"あり（瑕疵保険付き）,あり（瑕疵保険なし）,なし"</formula1>
    </dataValidation>
    <dataValidation type="list" allowBlank="1" showInputMessage="1" showErrorMessage="1" sqref="E7" xr:uid="{E9EB0049-8B06-4E41-A20A-907309667E3E}">
      <formula1>"なし,あり（戸建住宅等）,あり（共同住宅等）"</formula1>
    </dataValidation>
  </dataValidations>
  <printOptions horizontalCentered="1"/>
  <pageMargins left="0.91" right="0.72" top="0.65" bottom="0.59" header="0.31496062992125984" footer="0.31496062992125984"/>
  <pageSetup paperSize="9" scale="77"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9679E8-4481-4D89-8B69-8C105A4196F3}">
          <x14:formula1>
            <xm:f>用途分類!$A$2:$A$74</xm:f>
          </x14:formula1>
          <xm:sqref>C7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A500A-ABE7-43F0-96BC-558E6F7A7CF2}">
  <sheetPr>
    <tabColor theme="5" tint="0.79998168889431442"/>
    <pageSetUpPr fitToPage="1"/>
  </sheetPr>
  <dimension ref="A1:O47"/>
  <sheetViews>
    <sheetView zoomScale="90" zoomScaleNormal="90" workbookViewId="0">
      <selection activeCell="C6" sqref="C6"/>
    </sheetView>
  </sheetViews>
  <sheetFormatPr defaultRowHeight="18.75"/>
  <cols>
    <col min="1" max="1" width="12.25" style="1" customWidth="1"/>
    <col min="2" max="2" width="15.25" style="1" customWidth="1"/>
    <col min="3" max="5" width="23" style="1" customWidth="1"/>
    <col min="6" max="6" width="42.625" style="1" hidden="1" customWidth="1"/>
    <col min="7" max="15" width="10.125" style="1" hidden="1" customWidth="1"/>
    <col min="16" max="16384" width="9" style="1"/>
  </cols>
  <sheetData>
    <row r="1" spans="1:15" s="113" customFormat="1" ht="24.75" thickBot="1">
      <c r="A1" s="192" t="str">
        <f>一括算定表!A1</f>
        <v>令和８年４月１日改定版</v>
      </c>
      <c r="B1" s="193"/>
      <c r="E1" s="116" t="str">
        <f>一括算定表!E1</f>
        <v>Ver.260401-01</v>
      </c>
      <c r="F1" s="92"/>
      <c r="G1" s="93"/>
      <c r="H1" s="93"/>
      <c r="I1" s="99"/>
    </row>
    <row r="2" spans="1:15" ht="45" customHeight="1">
      <c r="A2" s="198" t="s">
        <v>475</v>
      </c>
      <c r="B2" s="198"/>
      <c r="C2" s="198"/>
      <c r="D2" s="198"/>
      <c r="E2" s="198"/>
      <c r="F2" s="32"/>
    </row>
    <row r="3" spans="1:15" s="113" customFormat="1" ht="56.25" customHeight="1">
      <c r="A3" s="118"/>
      <c r="B3" s="118"/>
      <c r="C3" s="118"/>
      <c r="D3" s="118"/>
      <c r="E3" s="119" t="s">
        <v>472</v>
      </c>
      <c r="F3" s="91"/>
      <c r="J3" s="32"/>
    </row>
    <row r="4" spans="1:15" ht="26.25" customHeight="1">
      <c r="A4" s="117" t="s">
        <v>15</v>
      </c>
      <c r="E4" s="53" t="s">
        <v>314</v>
      </c>
    </row>
    <row r="5" spans="1:15" ht="26.25" customHeight="1">
      <c r="A5" s="194" t="s">
        <v>4</v>
      </c>
      <c r="B5" s="194"/>
      <c r="C5" s="2" t="s">
        <v>7</v>
      </c>
      <c r="D5" s="2" t="s">
        <v>8</v>
      </c>
      <c r="E5" s="2" t="s">
        <v>9</v>
      </c>
      <c r="G5" s="194" t="s">
        <v>298</v>
      </c>
      <c r="H5" s="194"/>
      <c r="I5" s="194"/>
      <c r="K5" s="33" t="s">
        <v>242</v>
      </c>
      <c r="L5" s="33">
        <v>0</v>
      </c>
      <c r="N5" s="3">
        <v>0</v>
      </c>
      <c r="O5" s="33">
        <v>0</v>
      </c>
    </row>
    <row r="6" spans="1:15" ht="30" customHeight="1">
      <c r="A6" s="195" t="s">
        <v>356</v>
      </c>
      <c r="B6" s="54" t="s">
        <v>5</v>
      </c>
      <c r="C6" s="43" t="s">
        <v>581</v>
      </c>
      <c r="D6" s="43"/>
      <c r="E6" s="43"/>
      <c r="G6" s="33">
        <f>IFERROR(VLOOKUP(C8,$K$5:$L$10,2),0)</f>
        <v>0</v>
      </c>
      <c r="H6" s="33">
        <f>IFERROR(VLOOKUP(D8,$K$5:$L$10,2),0)</f>
        <v>0</v>
      </c>
      <c r="I6" s="33">
        <f>IFERROR(VLOOKUP(E8,$K$5:$L$10,2),0)</f>
        <v>0</v>
      </c>
      <c r="K6" s="33" t="s">
        <v>248</v>
      </c>
      <c r="L6" s="33">
        <v>1</v>
      </c>
      <c r="N6" s="3">
        <v>100.001</v>
      </c>
      <c r="O6" s="33">
        <v>1</v>
      </c>
    </row>
    <row r="7" spans="1:15" ht="30" customHeight="1">
      <c r="A7" s="195"/>
      <c r="B7" s="55" t="s">
        <v>6</v>
      </c>
      <c r="C7" s="17" t="str">
        <f>IF(C6&lt;&gt;"",VLOOKUP(C6,用途分類!$A$2:$D$74,3),"")</f>
        <v>一戸建ての住宅</v>
      </c>
      <c r="D7" s="17" t="str">
        <f>IF(D6&lt;&gt;"",VLOOKUP(D6,用途分類!$A$2:$D$74,3),"")</f>
        <v/>
      </c>
      <c r="E7" s="17" t="str">
        <f>IF(E6&lt;&gt;"",VLOOKUP(E6,用途分類!$A$2:$D$74,3),"")</f>
        <v/>
      </c>
      <c r="K7" s="33" t="s">
        <v>249</v>
      </c>
      <c r="L7" s="33">
        <v>2</v>
      </c>
      <c r="N7" s="3">
        <v>200.001</v>
      </c>
      <c r="O7" s="33">
        <v>2</v>
      </c>
    </row>
    <row r="8" spans="1:15" ht="30" customHeight="1">
      <c r="A8" s="195"/>
      <c r="B8" s="56" t="s">
        <v>501</v>
      </c>
      <c r="C8" s="5" t="str">
        <f>IF(C6&lt;&gt;"",VLOOKUP(C6,用途分類!$A$2:$D$74,4),"")</f>
        <v>Ａ</v>
      </c>
      <c r="D8" s="5" t="str">
        <f>IF(D6&lt;&gt;"",VLOOKUP(D6,用途分類!$A$2:$D$74,4),"")</f>
        <v/>
      </c>
      <c r="E8" s="5" t="str">
        <f>IF(E6&lt;&gt;"",VLOOKUP(E6,用途分類!$A$2:$D$74,4),"")</f>
        <v/>
      </c>
      <c r="G8" s="194" t="s">
        <v>260</v>
      </c>
      <c r="H8" s="194"/>
      <c r="I8" s="194"/>
      <c r="K8" s="33" t="s">
        <v>250</v>
      </c>
      <c r="L8" s="33">
        <v>3</v>
      </c>
      <c r="N8" s="3">
        <v>500.00099999999998</v>
      </c>
      <c r="O8" s="33">
        <v>3</v>
      </c>
    </row>
    <row r="9" spans="1:15" ht="30" customHeight="1">
      <c r="A9" s="196" t="s">
        <v>14</v>
      </c>
      <c r="B9" s="196"/>
      <c r="C9" s="44" t="s">
        <v>470</v>
      </c>
      <c r="D9" s="44"/>
      <c r="E9" s="44"/>
      <c r="G9" s="33">
        <f>IFERROR(VLOOKUP(C13,$N$5:$O$9,2,TRUE),0)</f>
        <v>1</v>
      </c>
      <c r="H9" s="33">
        <f>IFERROR(VLOOKUP(D13,$N$5:$O$9,2,TRUE),0)</f>
        <v>0</v>
      </c>
      <c r="I9" s="33">
        <f>IFERROR(VLOOKUP(E13,$N$5:$O$9,2,TRUE),0)</f>
        <v>0</v>
      </c>
      <c r="K9" s="33" t="s">
        <v>251</v>
      </c>
      <c r="L9" s="33">
        <v>4</v>
      </c>
      <c r="N9" s="3">
        <v>1000.001</v>
      </c>
      <c r="O9" s="33">
        <v>4</v>
      </c>
    </row>
    <row r="10" spans="1:15" ht="30" customHeight="1">
      <c r="A10" s="199" t="s">
        <v>10</v>
      </c>
      <c r="B10" s="54" t="s">
        <v>11</v>
      </c>
      <c r="C10" s="45">
        <v>2</v>
      </c>
      <c r="D10" s="45"/>
      <c r="E10" s="45"/>
      <c r="K10" s="33" t="s">
        <v>252</v>
      </c>
      <c r="L10" s="33">
        <v>5</v>
      </c>
    </row>
    <row r="11" spans="1:15" ht="30" customHeight="1">
      <c r="A11" s="199"/>
      <c r="B11" s="56" t="s">
        <v>12</v>
      </c>
      <c r="C11" s="46">
        <v>0</v>
      </c>
      <c r="D11" s="46"/>
      <c r="E11" s="46"/>
      <c r="G11" s="194" t="s">
        <v>357</v>
      </c>
      <c r="H11" s="194"/>
      <c r="I11" s="194"/>
    </row>
    <row r="12" spans="1:15" ht="30" customHeight="1">
      <c r="A12" s="196" t="s">
        <v>17</v>
      </c>
      <c r="B12" s="196"/>
      <c r="C12" s="44" t="s">
        <v>517</v>
      </c>
      <c r="D12" s="44"/>
      <c r="E12" s="44"/>
      <c r="G12" s="70">
        <f>IF(OR(C12="１号",C12="２号",C10+C11&lt;=2),0,1)</f>
        <v>0</v>
      </c>
      <c r="H12" s="70">
        <f>IF(OR(D12="１号",D12="２号",D10+D11&lt;=2),0,1)</f>
        <v>0</v>
      </c>
      <c r="I12" s="70">
        <f>IF(OR(E12="１号",E12="２号",E10+E11&lt;=2),0,1)</f>
        <v>0</v>
      </c>
    </row>
    <row r="13" spans="1:15" ht="30" customHeight="1">
      <c r="A13" s="196" t="s">
        <v>502</v>
      </c>
      <c r="B13" s="196"/>
      <c r="C13" s="47">
        <v>150</v>
      </c>
      <c r="D13" s="47"/>
      <c r="E13" s="47"/>
    </row>
    <row r="14" spans="1:15" ht="30" customHeight="1" thickBot="1">
      <c r="A14" s="255" t="s">
        <v>503</v>
      </c>
      <c r="B14" s="255"/>
      <c r="C14" s="144">
        <v>0</v>
      </c>
      <c r="D14" s="144">
        <v>0</v>
      </c>
      <c r="E14" s="144">
        <v>0</v>
      </c>
      <c r="F14" s="140"/>
      <c r="G14" s="194" t="s">
        <v>369</v>
      </c>
      <c r="H14" s="194"/>
      <c r="I14" s="194"/>
    </row>
    <row r="15" spans="1:15" ht="30" hidden="1" customHeight="1" thickTop="1">
      <c r="C15" s="6" t="s">
        <v>18</v>
      </c>
      <c r="D15" s="6" t="s">
        <v>18</v>
      </c>
      <c r="E15" s="6" t="s">
        <v>18</v>
      </c>
      <c r="G15" s="40">
        <f>IFERROR(IF(C12="４号",IF(OR(C8="Ａ",C8="Ｂ"),基本手数料等!$K$17,基本手数料等!$J$17),VLOOKUP(C12,基本手数料等!$I$14:$J$18,2)),0)</f>
        <v>0</v>
      </c>
      <c r="H15" s="40">
        <f>IFERROR(IF(D12="４号",IF(OR(D8="Ａ",D8="Ｂ"),基本手数料等!$K$17,基本手数料等!$J$17),VLOOKUP(D12,基本手数料等!$I$14:$J$18,2)),0)</f>
        <v>0</v>
      </c>
      <c r="I15" s="40">
        <f>IFERROR(IF(E12="４号",IF(OR(E8="Ａ",E8="Ｂ"),基本手数料等!$K$17,基本手数料等!$J$17),VLOOKUP(E12,基本手数料等!$I$14:$J$18,2)),0)</f>
        <v>0</v>
      </c>
    </row>
    <row r="16" spans="1:15" ht="30" hidden="1" customHeight="1">
      <c r="A16" s="241" t="s">
        <v>19</v>
      </c>
      <c r="B16" s="241"/>
      <c r="C16" s="9">
        <f ca="1">IF(COUNTBLANK(C6:C14)=0,OFFSET(基本手数料等!$B$5,G9,G6),0)</f>
        <v>50000</v>
      </c>
      <c r="D16" s="9">
        <f ca="1">IF(COUNTBLANK(D6:D13)=0,OFFSET(基本手数料等!$B$5,H9,H6),0)</f>
        <v>0</v>
      </c>
      <c r="E16" s="9">
        <f ca="1">IF(COUNTBLANK(E6:E13)=0,OFFSET(基本手数料等!$B$5,I9,I6),0)</f>
        <v>0</v>
      </c>
      <c r="F16" s="31"/>
    </row>
    <row r="17" spans="1:13" ht="30" hidden="1" customHeight="1">
      <c r="A17" s="239" t="s">
        <v>312</v>
      </c>
      <c r="B17" s="239"/>
      <c r="C17" s="10">
        <f ca="1">IF(COUNTBLANK(C6:C14)=0,OFFSET(基本手数料等!$I$5,G9,G6)*G12,0)</f>
        <v>0</v>
      </c>
      <c r="D17" s="10">
        <f ca="1">IF(COUNTBLANK(D6:D13)=0,OFFSET(基本手数料等!$I$5,H9,H6)*H12,0)</f>
        <v>0</v>
      </c>
      <c r="E17" s="10">
        <f ca="1">IF(COUNTBLANK(E6:E13)=0,OFFSET(基本手数料等!$I$5,I9,I6)*I12,0)</f>
        <v>0</v>
      </c>
      <c r="F17" s="31" t="s">
        <v>376</v>
      </c>
      <c r="G17" s="194" t="s">
        <v>370</v>
      </c>
      <c r="H17" s="194"/>
      <c r="I17" s="194"/>
      <c r="K17" s="194" t="s">
        <v>371</v>
      </c>
      <c r="L17" s="194"/>
      <c r="M17" s="194"/>
    </row>
    <row r="18" spans="1:13" ht="30" hidden="1" customHeight="1">
      <c r="A18" s="239" t="s">
        <v>39</v>
      </c>
      <c r="B18" s="239"/>
      <c r="C18" s="11">
        <f ca="1">IF(COUNTBLANK(C6:C14)=0,ROUNDDOWN(OFFSET(基本手数料等!$P$5,G9,G6)*G15,-3),0)</f>
        <v>0</v>
      </c>
      <c r="D18" s="11">
        <f ca="1">IF(COUNTBLANK(D6:D13)=0,ROUNDDOWN(OFFSET(基本手数料等!$P$5,H9,H6)*H15,-3),0)</f>
        <v>0</v>
      </c>
      <c r="E18" s="11">
        <f ca="1">IF(COUNTBLANK(E6:E13)=0,ROUNDDOWN(OFFSET(基本手数料等!$P$5,I9,I6)*I15,-3),0)</f>
        <v>0</v>
      </c>
      <c r="F18" s="31" t="s">
        <v>365</v>
      </c>
      <c r="G18" s="40">
        <f>IFERROR(VLOOKUP(C9,基本手数料等!$L$14:$M$16,2,FALSE),0)</f>
        <v>0</v>
      </c>
      <c r="H18" s="40">
        <f>IFERROR(VLOOKUP(D9,基本手数料等!$L$14:$M$16,2,FALSE),0)</f>
        <v>0</v>
      </c>
      <c r="I18" s="40">
        <f>IFERROR(VLOOKUP(E9,基本手数料等!$L$14:$M$16,2,FALSE),0)</f>
        <v>0</v>
      </c>
      <c r="K18" s="40">
        <f>基本手数料等!$P$14</f>
        <v>0</v>
      </c>
      <c r="L18" s="40">
        <f>基本手数料等!$P$15</f>
        <v>-0.5</v>
      </c>
      <c r="M18" s="40">
        <f>基本手数料等!$P$15</f>
        <v>-0.5</v>
      </c>
    </row>
    <row r="19" spans="1:13" ht="30" hidden="1" customHeight="1">
      <c r="A19" s="239" t="s">
        <v>313</v>
      </c>
      <c r="B19" s="239"/>
      <c r="C19" s="12">
        <f ca="1">G26</f>
        <v>0</v>
      </c>
      <c r="D19" s="12">
        <f ca="1">H26</f>
        <v>0</v>
      </c>
      <c r="E19" s="12">
        <f ca="1">I26</f>
        <v>0</v>
      </c>
      <c r="F19" s="31" t="s">
        <v>510</v>
      </c>
      <c r="G19" s="232" t="s">
        <v>547</v>
      </c>
      <c r="H19" s="258"/>
      <c r="I19" s="259"/>
    </row>
    <row r="20" spans="1:13" ht="30" hidden="1" customHeight="1" thickBot="1">
      <c r="A20" s="238" t="s">
        <v>37</v>
      </c>
      <c r="B20" s="238"/>
      <c r="C20" s="13">
        <f ca="1">ROUNDDOWN(SUM(C16:C19)*K18,-3)</f>
        <v>0</v>
      </c>
      <c r="D20" s="14">
        <f ca="1">ROUNDDOWN(SUM(D16:D19)*L18,-3)</f>
        <v>0</v>
      </c>
      <c r="E20" s="14">
        <f ca="1">ROUNDDOWN(SUM(E16:E19)*M18,-3)</f>
        <v>0</v>
      </c>
      <c r="F20" s="31" t="s">
        <v>367</v>
      </c>
      <c r="G20" s="139">
        <f>G6</f>
        <v>0</v>
      </c>
      <c r="H20" s="139">
        <f>H6</f>
        <v>0</v>
      </c>
      <c r="I20" s="139">
        <f>I6</f>
        <v>0</v>
      </c>
      <c r="J20" s="1" t="s">
        <v>507</v>
      </c>
    </row>
    <row r="21" spans="1:13" ht="30" customHeight="1" thickTop="1" thickBot="1">
      <c r="A21" s="184" t="s">
        <v>21</v>
      </c>
      <c r="B21" s="184"/>
      <c r="C21" s="121">
        <f ca="1">SUM(C16:C20)</f>
        <v>50000</v>
      </c>
      <c r="D21" s="121">
        <f t="shared" ref="D21:E21" ca="1" si="0">SUM(D16:D20)</f>
        <v>0</v>
      </c>
      <c r="E21" s="121">
        <f t="shared" ca="1" si="0"/>
        <v>0</v>
      </c>
      <c r="F21" s="31" t="s">
        <v>368</v>
      </c>
      <c r="G21" s="139">
        <f>IFERROR(VLOOKUP(C14,$N$5:$O$9,2,TRUE),0)</f>
        <v>0</v>
      </c>
      <c r="H21" s="139">
        <f>IFERROR(VLOOKUP(D14,$N$5:$O$9,2,TRUE),0)</f>
        <v>0</v>
      </c>
      <c r="I21" s="139">
        <f>IFERROR(VLOOKUP(E14,$N$5:$O$9,2,TRUE),0)</f>
        <v>0</v>
      </c>
      <c r="J21" s="1" t="s">
        <v>508</v>
      </c>
    </row>
    <row r="22" spans="1:13" ht="30" customHeight="1" thickBot="1">
      <c r="A22" s="233" t="s">
        <v>22</v>
      </c>
      <c r="B22" s="234"/>
      <c r="C22" s="240">
        <f ca="1">SUM(C21:E21)</f>
        <v>50000</v>
      </c>
      <c r="D22" s="236"/>
      <c r="E22" s="237"/>
      <c r="G22" s="145">
        <f ca="1">IF(COUNTBLANK(C6:C14)=0,OFFSET(基本手数料等!$B$5,G21,G20),0)</f>
        <v>43000</v>
      </c>
      <c r="H22" s="145">
        <f ca="1">IF(COUNTBLANK(D6:D14)=0,OFFSET(基本手数料等!$B$5,H21,H20),0)</f>
        <v>0</v>
      </c>
      <c r="I22" s="145">
        <f ca="1">IF(COUNTBLANK(E6:E14)=0,OFFSET(基本手数料等!$B$5,I21,I20),0)</f>
        <v>0</v>
      </c>
      <c r="J22" s="1" t="s">
        <v>504</v>
      </c>
    </row>
    <row r="23" spans="1:13" s="140" customFormat="1" ht="24.75" customHeight="1">
      <c r="A23" s="256" t="s">
        <v>576</v>
      </c>
      <c r="B23" s="256"/>
      <c r="C23" s="256"/>
      <c r="D23" s="256"/>
      <c r="E23" s="256"/>
      <c r="F23" s="1"/>
      <c r="G23" s="145">
        <f ca="1">IF(COUNTBLANK(C6:C14)=0,OFFSET(基本手数料等!$I$5,G21,G20)*G12,0)</f>
        <v>0</v>
      </c>
      <c r="H23" s="145">
        <f ca="1">IF(COUNTBLANK(D6:D14)=0,OFFSET(基本手数料等!$I$5,H21,H20)*H12,0)</f>
        <v>0</v>
      </c>
      <c r="I23" s="145">
        <f ca="1">IF(COUNTBLANK(E6:E14)=0,OFFSET(基本手数料等!$I$5,I21,I20)*I12,0)</f>
        <v>0</v>
      </c>
      <c r="J23" s="1" t="s">
        <v>505</v>
      </c>
    </row>
    <row r="24" spans="1:13" s="155" customFormat="1" ht="24.75" customHeight="1">
      <c r="A24" s="257"/>
      <c r="B24" s="257"/>
      <c r="C24" s="257"/>
      <c r="D24" s="257"/>
      <c r="E24" s="257"/>
      <c r="G24" s="145">
        <f ca="1">IF(COUNTBLANK(C6:C14)=0,ROUNDDOWN(OFFSET(基本手数料等!$P$5,G21,G20)*G15,-3),0)</f>
        <v>0</v>
      </c>
      <c r="H24" s="145">
        <f ca="1">IF(COUNTBLANK(D6:D14)=0,ROUNDDOWN(OFFSET(基本手数料等!$P$5,H21,H20)*H15,-3),0)</f>
        <v>0</v>
      </c>
      <c r="I24" s="145">
        <f ca="1">IF(COUNTBLANK(E6:E14)=0,ROUNDDOWN(OFFSET(基本手数料等!$P$5,I21,I20)*I15,-3),0)</f>
        <v>0</v>
      </c>
      <c r="J24" s="1" t="s">
        <v>506</v>
      </c>
    </row>
    <row r="25" spans="1:13" s="155" customFormat="1" ht="24.75" customHeight="1" thickBot="1">
      <c r="A25" s="257"/>
      <c r="B25" s="257"/>
      <c r="C25" s="257"/>
      <c r="D25" s="257"/>
      <c r="E25" s="257"/>
      <c r="G25" s="147">
        <f ca="1">SUM(G22:G24)</f>
        <v>43000</v>
      </c>
      <c r="H25" s="147">
        <f t="shared" ref="H25:I25" ca="1" si="1">SUM(H22:H24)</f>
        <v>0</v>
      </c>
      <c r="I25" s="147">
        <f t="shared" ca="1" si="1"/>
        <v>0</v>
      </c>
      <c r="J25" s="1" t="s">
        <v>509</v>
      </c>
    </row>
    <row r="26" spans="1:13" ht="34.5" customHeight="1" thickTop="1">
      <c r="A26" s="117" t="s">
        <v>20</v>
      </c>
      <c r="G26" s="146">
        <f ca="1">ROUNDDOWN(G25*G18,-3)</f>
        <v>0</v>
      </c>
      <c r="H26" s="146">
        <f ca="1">ROUNDDOWN(H25*H18,-3)</f>
        <v>0</v>
      </c>
      <c r="I26" s="146">
        <f ca="1">ROUNDDOWN(I25*I18,-3)</f>
        <v>0</v>
      </c>
      <c r="J26" s="1" t="s">
        <v>424</v>
      </c>
    </row>
    <row r="27" spans="1:13" ht="17.25" customHeight="1">
      <c r="A27" s="251" t="s">
        <v>4</v>
      </c>
      <c r="B27" s="252"/>
      <c r="C27" s="232" t="s">
        <v>23</v>
      </c>
      <c r="D27" s="8"/>
      <c r="E27" s="230" t="s">
        <v>24</v>
      </c>
    </row>
    <row r="28" spans="1:13" ht="25.5" customHeight="1">
      <c r="A28" s="253"/>
      <c r="B28" s="254"/>
      <c r="C28" s="194"/>
      <c r="D28" s="2" t="s">
        <v>30</v>
      </c>
      <c r="E28" s="231"/>
    </row>
    <row r="29" spans="1:13" s="155" customFormat="1" ht="27.75" customHeight="1">
      <c r="A29" s="196" t="s">
        <v>549</v>
      </c>
      <c r="B29" s="196"/>
      <c r="C29" s="160" t="s">
        <v>264</v>
      </c>
      <c r="D29" s="161"/>
      <c r="E29" s="7">
        <f>IF(C29="あり（戸建住宅等）",基本手数料等!$B12,IF(C29="あり（共同住宅等）",基本手数料等!$B13,0))*D29</f>
        <v>0</v>
      </c>
      <c r="F29" s="155" t="s">
        <v>553</v>
      </c>
    </row>
    <row r="30" spans="1:13" ht="27.75" customHeight="1">
      <c r="A30" s="196" t="s">
        <v>29</v>
      </c>
      <c r="B30" s="196"/>
      <c r="C30" s="44" t="s">
        <v>266</v>
      </c>
      <c r="D30" s="162"/>
      <c r="E30" s="7">
        <f>IF(C30="要",基本手数料等!$B14,0)</f>
        <v>0</v>
      </c>
      <c r="F30" s="1" t="s">
        <v>40</v>
      </c>
    </row>
    <row r="31" spans="1:13" ht="27.75" customHeight="1">
      <c r="A31" s="196" t="s">
        <v>265</v>
      </c>
      <c r="B31" s="196"/>
      <c r="C31" s="44" t="s">
        <v>264</v>
      </c>
      <c r="D31" s="49"/>
      <c r="E31" s="7">
        <f>IF(C31="あり",D31*基本手数料等!$B15,0)</f>
        <v>0</v>
      </c>
      <c r="F31" s="1" t="s">
        <v>36</v>
      </c>
    </row>
    <row r="32" spans="1:13" ht="27.75" customHeight="1">
      <c r="A32" s="244" t="s">
        <v>305</v>
      </c>
      <c r="B32" s="245"/>
      <c r="C32" s="44" t="s">
        <v>264</v>
      </c>
      <c r="D32" s="49"/>
      <c r="E32" s="7">
        <f>IF(C32="あり",D32*基本手数料等!$B16,0)</f>
        <v>0</v>
      </c>
      <c r="F32" s="1" t="s">
        <v>337</v>
      </c>
    </row>
    <row r="33" spans="1:6" ht="27.75" customHeight="1">
      <c r="A33" s="244" t="s">
        <v>308</v>
      </c>
      <c r="B33" s="245"/>
      <c r="C33" s="44" t="s">
        <v>264</v>
      </c>
      <c r="D33" s="49"/>
      <c r="E33" s="7">
        <f>IF(C33="あり",D33*基本手数料等!$B17,0)</f>
        <v>0</v>
      </c>
      <c r="F33" s="1" t="s">
        <v>338</v>
      </c>
    </row>
    <row r="34" spans="1:6" ht="27.75" customHeight="1">
      <c r="A34" s="244" t="s">
        <v>309</v>
      </c>
      <c r="B34" s="245"/>
      <c r="C34" s="44" t="s">
        <v>264</v>
      </c>
      <c r="D34" s="49"/>
      <c r="E34" s="7">
        <f>IF(C34="あり",D34*基本手数料等!$B18,0)</f>
        <v>0</v>
      </c>
      <c r="F34" s="1" t="s">
        <v>339</v>
      </c>
    </row>
    <row r="35" spans="1:6" ht="27.75" customHeight="1">
      <c r="A35" s="244" t="s">
        <v>310</v>
      </c>
      <c r="B35" s="245"/>
      <c r="C35" s="44" t="s">
        <v>264</v>
      </c>
      <c r="D35" s="49"/>
      <c r="E35" s="7">
        <f>IF(C35="あり",D35*基本手数料等!$B19,0)</f>
        <v>0</v>
      </c>
      <c r="F35" s="1" t="s">
        <v>340</v>
      </c>
    </row>
    <row r="36" spans="1:6" ht="27.75" customHeight="1">
      <c r="A36" s="245" t="s">
        <v>33</v>
      </c>
      <c r="B36" s="245"/>
      <c r="C36" s="44" t="s">
        <v>264</v>
      </c>
      <c r="D36" s="49"/>
      <c r="E36" s="7">
        <f>IF(C36="あり",D36*基本手数料等!$B20,0)</f>
        <v>0</v>
      </c>
      <c r="F36" s="1" t="s">
        <v>31</v>
      </c>
    </row>
    <row r="37" spans="1:6" ht="27.75" customHeight="1">
      <c r="A37" s="245" t="s">
        <v>283</v>
      </c>
      <c r="B37" s="245"/>
      <c r="C37" s="44" t="s">
        <v>264</v>
      </c>
      <c r="D37" s="49"/>
      <c r="E37" s="7">
        <f>IF(C37="あり",D37*基本手数料等!$B21,0)</f>
        <v>0</v>
      </c>
      <c r="F37" s="1" t="s">
        <v>285</v>
      </c>
    </row>
    <row r="38" spans="1:6" s="155" customFormat="1" ht="27.75" customHeight="1">
      <c r="A38" s="245" t="s">
        <v>554</v>
      </c>
      <c r="B38" s="245"/>
      <c r="C38" s="44" t="s">
        <v>264</v>
      </c>
      <c r="D38" s="162"/>
      <c r="E38" s="7">
        <f>IF(C38="あり",基本手数料等!$B22,0)</f>
        <v>0</v>
      </c>
      <c r="F38" s="155" t="s">
        <v>555</v>
      </c>
    </row>
    <row r="39" spans="1:6" ht="27.75" customHeight="1" thickBot="1">
      <c r="A39" s="250" t="s">
        <v>32</v>
      </c>
      <c r="B39" s="250"/>
      <c r="C39" s="48"/>
      <c r="D39" s="50"/>
      <c r="E39" s="51"/>
    </row>
    <row r="40" spans="1:6" ht="30" customHeight="1" thickBot="1">
      <c r="A40" s="233" t="s">
        <v>34</v>
      </c>
      <c r="B40" s="234"/>
      <c r="C40" s="235">
        <f>SUM(E29:E39)</f>
        <v>0</v>
      </c>
      <c r="D40" s="236"/>
      <c r="E40" s="237"/>
    </row>
    <row r="41" spans="1:6" ht="48.75" customHeight="1" thickBot="1">
      <c r="A41" s="246" t="s">
        <v>474</v>
      </c>
      <c r="B41" s="247"/>
      <c r="C41" s="247"/>
      <c r="D41" s="247"/>
      <c r="E41" s="247"/>
    </row>
    <row r="42" spans="1:6" ht="41.25" customHeight="1" thickBot="1">
      <c r="A42" s="242" t="s">
        <v>35</v>
      </c>
      <c r="B42" s="243"/>
      <c r="C42" s="59" t="s">
        <v>323</v>
      </c>
      <c r="D42" s="248">
        <f ca="1">C22+C40</f>
        <v>50000</v>
      </c>
      <c r="E42" s="249"/>
    </row>
    <row r="43" spans="1:6" ht="20.25" customHeight="1"/>
    <row r="44" spans="1:6" ht="20.25" customHeight="1"/>
    <row r="45" spans="1:6" ht="20.25" customHeight="1"/>
    <row r="46" spans="1:6" ht="20.25" customHeight="1"/>
    <row r="47" spans="1:6" ht="20.25" customHeight="1"/>
  </sheetData>
  <sheetProtection algorithmName="SHA-512" hashValue="toZjYC155Ja+7LKdEFtrTzcYxoT+A+hN6Bb+ETG8yZtwLYUXN2B/qXc5z18MSpspsMgyazVFueBlCgDhRSdBLw==" saltValue="k5cWfrS0kymz7a5VBjG48Q==" spinCount="100000" sheet="1" selectLockedCells="1"/>
  <mergeCells count="44">
    <mergeCell ref="K17:M17"/>
    <mergeCell ref="A9:B9"/>
    <mergeCell ref="A23:E25"/>
    <mergeCell ref="G19:I19"/>
    <mergeCell ref="A29:B29"/>
    <mergeCell ref="A6:A8"/>
    <mergeCell ref="G5:I5"/>
    <mergeCell ref="G8:I8"/>
    <mergeCell ref="G11:I11"/>
    <mergeCell ref="A39:B39"/>
    <mergeCell ref="A22:B22"/>
    <mergeCell ref="A27:B28"/>
    <mergeCell ref="A14:B14"/>
    <mergeCell ref="G14:I14"/>
    <mergeCell ref="G17:I17"/>
    <mergeCell ref="A12:B12"/>
    <mergeCell ref="A42:B42"/>
    <mergeCell ref="A30:B30"/>
    <mergeCell ref="A31:B31"/>
    <mergeCell ref="A35:B35"/>
    <mergeCell ref="A37:B37"/>
    <mergeCell ref="A36:B36"/>
    <mergeCell ref="A32:B32"/>
    <mergeCell ref="A33:B33"/>
    <mergeCell ref="A34:B34"/>
    <mergeCell ref="A41:E41"/>
    <mergeCell ref="D42:E42"/>
    <mergeCell ref="A38:B38"/>
    <mergeCell ref="A1:B1"/>
    <mergeCell ref="A2:E2"/>
    <mergeCell ref="E27:E28"/>
    <mergeCell ref="C27:C28"/>
    <mergeCell ref="A40:B40"/>
    <mergeCell ref="C40:E40"/>
    <mergeCell ref="A20:B20"/>
    <mergeCell ref="A21:B21"/>
    <mergeCell ref="A19:B19"/>
    <mergeCell ref="A17:B17"/>
    <mergeCell ref="C22:E22"/>
    <mergeCell ref="A5:B5"/>
    <mergeCell ref="A10:A11"/>
    <mergeCell ref="A13:B13"/>
    <mergeCell ref="A16:B16"/>
    <mergeCell ref="A18:B18"/>
  </mergeCells>
  <phoneticPr fontId="2"/>
  <conditionalFormatting sqref="C14">
    <cfRule type="expression" dxfId="24" priority="5">
      <formula>$C$9="増築"</formula>
    </cfRule>
  </conditionalFormatting>
  <conditionalFormatting sqref="C29">
    <cfRule type="cellIs" dxfId="23" priority="1" operator="equal">
      <formula>"なし"</formula>
    </cfRule>
  </conditionalFormatting>
  <conditionalFormatting sqref="C30">
    <cfRule type="cellIs" dxfId="22" priority="7" operator="equal">
      <formula>"要"</formula>
    </cfRule>
  </conditionalFormatting>
  <conditionalFormatting sqref="C31:C38">
    <cfRule type="cellIs" dxfId="21" priority="6" operator="equal">
      <formula>"あり"</formula>
    </cfRule>
  </conditionalFormatting>
  <conditionalFormatting sqref="D14">
    <cfRule type="expression" dxfId="20" priority="4">
      <formula>$D$9="増築"</formula>
    </cfRule>
  </conditionalFormatting>
  <conditionalFormatting sqref="D29">
    <cfRule type="expression" dxfId="19" priority="2">
      <formula>$C29="なし"</formula>
    </cfRule>
  </conditionalFormatting>
  <conditionalFormatting sqref="D31:D37">
    <cfRule type="expression" dxfId="18" priority="13">
      <formula>$C31="あり"</formula>
    </cfRule>
  </conditionalFormatting>
  <conditionalFormatting sqref="E14">
    <cfRule type="expression" dxfId="17" priority="3">
      <formula>$E$9="増築"</formula>
    </cfRule>
  </conditionalFormatting>
  <dataValidations count="6">
    <dataValidation type="list" allowBlank="1" showInputMessage="1" showErrorMessage="1" sqref="C12:E12" xr:uid="{B44A63B5-DF5C-4DDF-BD38-80CEA907FCEF}">
      <formula1>"非該当,１号,２号,３号,４号"</formula1>
    </dataValidation>
    <dataValidation type="list" allowBlank="1" showInputMessage="1" showErrorMessage="1" sqref="C30" xr:uid="{0744A3B3-6085-4637-9FC9-DACF46C78694}">
      <formula1>"不要,要"</formula1>
    </dataValidation>
    <dataValidation type="list" allowBlank="1" showInputMessage="1" showErrorMessage="1" sqref="C9:E9" xr:uid="{EF86678D-7A63-4612-9BC5-DC8491001A07}">
      <formula1>"新築,増築,その他"</formula1>
    </dataValidation>
    <dataValidation type="list" allowBlank="1" showInputMessage="1" showErrorMessage="1" sqref="C31:C38" xr:uid="{F30DF349-F2A5-4C2D-80F4-6072E2E684D2}">
      <formula1>"なし,あり"</formula1>
    </dataValidation>
    <dataValidation allowBlank="1" showInputMessage="1" showErrorMessage="1" promptTitle="～以下の附属建築物は、１棟目の面積に合算して計算してください～" prompt="・確認申請書第４面の作成を要しない附属建築物（10㎡以下）_x000a_・主たる申請建築物（１棟目）が住宅系（A類～C類）の場合における30㎡／棟以下の附属建築物" sqref="D13:E13" xr:uid="{BBA5BAB2-72FB-4255-994C-76585EF34982}"/>
    <dataValidation type="list" allowBlank="1" showInputMessage="1" showErrorMessage="1" sqref="C29" xr:uid="{5F63AEB6-448E-4DA7-8633-90A236AA02B1}">
      <formula1>"なし,あり（戸建住宅等）,あり（共同住宅等）"</formula1>
    </dataValidation>
  </dataValidations>
  <printOptions horizontalCentered="1"/>
  <pageMargins left="0.70866141732283472" right="0.23622047244094491" top="0.33" bottom="0.37" header="0.31496062992125984" footer="0.31496062992125984"/>
  <pageSetup paperSize="9" scale="63"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B633BE4C-CFE2-4DD0-AC82-8F96E2CA3C13}">
          <x14:formula1>
            <xm:f>用途分類!$A$2:$A$74</xm:f>
          </x14:formula1>
          <xm:sqref>C6:E6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9CDE40-D851-40AE-A7EA-2EC1865D67CC}">
  <sheetPr>
    <tabColor theme="5" tint="0.79998168889431442"/>
    <pageSetUpPr fitToPage="1"/>
  </sheetPr>
  <dimension ref="A1:O54"/>
  <sheetViews>
    <sheetView zoomScale="90" zoomScaleNormal="90" workbookViewId="0">
      <selection activeCell="C7" sqref="C7"/>
    </sheetView>
  </sheetViews>
  <sheetFormatPr defaultRowHeight="18.75"/>
  <cols>
    <col min="1" max="1" width="12.25" style="155" customWidth="1"/>
    <col min="2" max="2" width="15.25" style="155" customWidth="1"/>
    <col min="3" max="5" width="23" style="155" customWidth="1"/>
    <col min="6" max="6" width="42.625" style="155" hidden="1" customWidth="1"/>
    <col min="7" max="15" width="10.125" style="155" hidden="1" customWidth="1"/>
    <col min="16" max="16384" width="9" style="155"/>
  </cols>
  <sheetData>
    <row r="1" spans="1:15" ht="24.75" thickBot="1">
      <c r="A1" s="192" t="str">
        <f>一括算定表!A1</f>
        <v>令和８年４月１日改定版</v>
      </c>
      <c r="B1" s="193"/>
      <c r="E1" s="116" t="str">
        <f>一括算定表!E1</f>
        <v>Ver.260401-01</v>
      </c>
      <c r="F1" s="92"/>
      <c r="G1" s="93"/>
      <c r="H1" s="93"/>
      <c r="I1" s="99"/>
    </row>
    <row r="2" spans="1:15" ht="45" customHeight="1">
      <c r="A2" s="198" t="s">
        <v>476</v>
      </c>
      <c r="B2" s="198"/>
      <c r="C2" s="198"/>
      <c r="D2" s="198"/>
      <c r="E2" s="198"/>
      <c r="F2" s="32"/>
    </row>
    <row r="3" spans="1:15" ht="56.25" customHeight="1">
      <c r="A3" s="154"/>
      <c r="B3" s="154"/>
      <c r="C3" s="154"/>
      <c r="D3" s="154"/>
      <c r="E3" s="119" t="s">
        <v>472</v>
      </c>
      <c r="F3" s="91"/>
      <c r="J3" s="32"/>
    </row>
    <row r="4" spans="1:15" ht="53.25" customHeight="1">
      <c r="A4" s="269" t="s">
        <v>334</v>
      </c>
      <c r="B4" s="269"/>
      <c r="C4" s="269"/>
      <c r="D4" s="269"/>
      <c r="E4" s="269"/>
    </row>
    <row r="5" spans="1:15" ht="26.25" customHeight="1">
      <c r="A5" s="117" t="s">
        <v>315</v>
      </c>
      <c r="E5" s="53" t="s">
        <v>314</v>
      </c>
    </row>
    <row r="6" spans="1:15" ht="26.25" customHeight="1">
      <c r="A6" s="194" t="s">
        <v>3</v>
      </c>
      <c r="B6" s="194"/>
      <c r="C6" s="153" t="s">
        <v>7</v>
      </c>
      <c r="D6" s="153" t="s">
        <v>8</v>
      </c>
      <c r="E6" s="153" t="s">
        <v>9</v>
      </c>
      <c r="G6" s="194" t="s">
        <v>298</v>
      </c>
      <c r="H6" s="194"/>
      <c r="I6" s="194"/>
      <c r="K6" s="153" t="s">
        <v>242</v>
      </c>
      <c r="L6" s="153">
        <v>0</v>
      </c>
      <c r="N6" s="3">
        <v>0</v>
      </c>
      <c r="O6" s="153">
        <v>0</v>
      </c>
    </row>
    <row r="7" spans="1:15" ht="30" customHeight="1">
      <c r="A7" s="195" t="s">
        <v>356</v>
      </c>
      <c r="B7" s="54" t="s">
        <v>5</v>
      </c>
      <c r="C7" s="43" t="s">
        <v>581</v>
      </c>
      <c r="D7" s="43"/>
      <c r="E7" s="43"/>
      <c r="G7" s="153">
        <f>IFERROR(VLOOKUP(C9,$K$6:$L$11,2),0)</f>
        <v>0</v>
      </c>
      <c r="H7" s="153">
        <f>IFERROR(VLOOKUP(D9,$K$6:$L$11,2),0)</f>
        <v>0</v>
      </c>
      <c r="I7" s="153">
        <f>IFERROR(VLOOKUP(E9,$K$6:$L$11,2),0)</f>
        <v>0</v>
      </c>
      <c r="K7" s="153" t="s">
        <v>248</v>
      </c>
      <c r="L7" s="153">
        <v>1</v>
      </c>
      <c r="N7" s="3">
        <v>100.001</v>
      </c>
      <c r="O7" s="153">
        <v>1</v>
      </c>
    </row>
    <row r="8" spans="1:15" ht="30" customHeight="1">
      <c r="A8" s="195"/>
      <c r="B8" s="55" t="s">
        <v>6</v>
      </c>
      <c r="C8" s="17" t="str">
        <f>IF(C7&lt;&gt;"",VLOOKUP(C7,用途分類!$A$2:$D$74,3),"")</f>
        <v>一戸建ての住宅</v>
      </c>
      <c r="D8" s="17" t="str">
        <f>IF(D7&lt;&gt;"",VLOOKUP(D7,用途分類!$A$2:$D$74,3),"")</f>
        <v/>
      </c>
      <c r="E8" s="17" t="str">
        <f>IF(E7&lt;&gt;"",VLOOKUP(E7,用途分類!$A$2:$D$74,3),"")</f>
        <v/>
      </c>
      <c r="K8" s="153" t="s">
        <v>249</v>
      </c>
      <c r="L8" s="153">
        <v>2</v>
      </c>
      <c r="N8" s="3">
        <v>200.001</v>
      </c>
      <c r="O8" s="153">
        <v>2</v>
      </c>
    </row>
    <row r="9" spans="1:15" ht="30" customHeight="1">
      <c r="A9" s="195"/>
      <c r="B9" s="56" t="s">
        <v>501</v>
      </c>
      <c r="C9" s="5" t="str">
        <f>IF(C7&lt;&gt;"",VLOOKUP(C7,用途分類!$A$2:$D$74,4),"")</f>
        <v>Ａ</v>
      </c>
      <c r="D9" s="5" t="str">
        <f>IF(D7&lt;&gt;"",VLOOKUP(D7,用途分類!$A$2:$D$74,4),"")</f>
        <v/>
      </c>
      <c r="E9" s="5" t="str">
        <f>IF(E7&lt;&gt;"",VLOOKUP(E7,用途分類!$A$2:$D$74,4),"")</f>
        <v/>
      </c>
      <c r="G9" s="194" t="s">
        <v>260</v>
      </c>
      <c r="H9" s="194"/>
      <c r="I9" s="194"/>
      <c r="K9" s="153" t="s">
        <v>250</v>
      </c>
      <c r="L9" s="153">
        <v>3</v>
      </c>
      <c r="N9" s="3">
        <v>500.00099999999998</v>
      </c>
      <c r="O9" s="153">
        <v>3</v>
      </c>
    </row>
    <row r="10" spans="1:15" ht="30" customHeight="1">
      <c r="A10" s="196" t="s">
        <v>14</v>
      </c>
      <c r="B10" s="196"/>
      <c r="C10" s="44" t="s">
        <v>470</v>
      </c>
      <c r="D10" s="44"/>
      <c r="E10" s="44"/>
      <c r="G10" s="153">
        <f>IFERROR(VLOOKUP(C14,$N$6:$O$10,2,TRUE),0)</f>
        <v>1</v>
      </c>
      <c r="H10" s="153">
        <f>IFERROR(VLOOKUP(D14,$N$6:$O$10,2,TRUE),0)</f>
        <v>0</v>
      </c>
      <c r="I10" s="153">
        <f>IFERROR(VLOOKUP(E14,$N$6:$O$10,2,TRUE),0)</f>
        <v>0</v>
      </c>
      <c r="K10" s="153" t="s">
        <v>251</v>
      </c>
      <c r="L10" s="153">
        <v>4</v>
      </c>
      <c r="N10" s="3">
        <v>1000.001</v>
      </c>
      <c r="O10" s="153">
        <v>4</v>
      </c>
    </row>
    <row r="11" spans="1:15" ht="30" customHeight="1">
      <c r="A11" s="199" t="s">
        <v>10</v>
      </c>
      <c r="B11" s="54" t="s">
        <v>11</v>
      </c>
      <c r="C11" s="45">
        <v>2</v>
      </c>
      <c r="D11" s="45"/>
      <c r="E11" s="45"/>
      <c r="K11" s="153" t="s">
        <v>252</v>
      </c>
      <c r="L11" s="153">
        <v>5</v>
      </c>
    </row>
    <row r="12" spans="1:15" ht="30" customHeight="1">
      <c r="A12" s="199"/>
      <c r="B12" s="56" t="s">
        <v>12</v>
      </c>
      <c r="C12" s="46">
        <v>0</v>
      </c>
      <c r="D12" s="46"/>
      <c r="E12" s="46"/>
      <c r="G12" s="194" t="s">
        <v>357</v>
      </c>
      <c r="H12" s="194"/>
      <c r="I12" s="194"/>
    </row>
    <row r="13" spans="1:15" ht="30" customHeight="1">
      <c r="A13" s="196" t="s">
        <v>17</v>
      </c>
      <c r="B13" s="196"/>
      <c r="C13" s="44" t="s">
        <v>517</v>
      </c>
      <c r="D13" s="44"/>
      <c r="E13" s="44"/>
      <c r="G13" s="70">
        <f>IF(OR(C13="１号",C13="２号",C11+C12&lt;=2),0,1)</f>
        <v>0</v>
      </c>
      <c r="H13" s="70">
        <f>IF(OR(D13="１号",D13="２号",D11+D12&lt;=2),0,1)</f>
        <v>0</v>
      </c>
      <c r="I13" s="70">
        <f>IF(OR(E13="１号",E13="２号",E11+E12&lt;=2),0,1)</f>
        <v>0</v>
      </c>
    </row>
    <row r="14" spans="1:15" ht="30" customHeight="1">
      <c r="A14" s="196" t="s">
        <v>502</v>
      </c>
      <c r="B14" s="196"/>
      <c r="C14" s="47">
        <v>150</v>
      </c>
      <c r="D14" s="47"/>
      <c r="E14" s="47"/>
    </row>
    <row r="15" spans="1:15" ht="30" customHeight="1" thickBot="1">
      <c r="A15" s="255" t="s">
        <v>503</v>
      </c>
      <c r="B15" s="255"/>
      <c r="C15" s="144">
        <v>0</v>
      </c>
      <c r="D15" s="144">
        <v>0</v>
      </c>
      <c r="E15" s="144">
        <v>0</v>
      </c>
      <c r="G15" s="194" t="s">
        <v>369</v>
      </c>
      <c r="H15" s="194"/>
      <c r="I15" s="194"/>
    </row>
    <row r="16" spans="1:15" ht="30" hidden="1" customHeight="1" thickTop="1">
      <c r="C16" s="6" t="s">
        <v>18</v>
      </c>
      <c r="D16" s="6" t="s">
        <v>18</v>
      </c>
      <c r="E16" s="6" t="s">
        <v>18</v>
      </c>
      <c r="G16" s="40">
        <f>IFERROR(IF(C13="４号",IF(OR(C9="Ａ",C9="Ｂ"),基本手数料等!$K$17,基本手数料等!$J$17),VLOOKUP(C13,基本手数料等!$I$14:$J$18,2)),0)</f>
        <v>0</v>
      </c>
      <c r="H16" s="40">
        <f>IFERROR(IF(D13="４号",IF(OR(D9="Ａ",D9="Ｂ"),基本手数料等!$K$17,基本手数料等!$J$17),VLOOKUP(D13,基本手数料等!$I$14:$J$18,2)),0)</f>
        <v>0</v>
      </c>
      <c r="I16" s="40">
        <f>IFERROR(IF(E13="４号",IF(OR(E9="Ａ",E9="Ｂ"),基本手数料等!$K$17,基本手数料等!$J$17),VLOOKUP(E13,基本手数料等!$I$14:$J$18,2)),0)</f>
        <v>0</v>
      </c>
    </row>
    <row r="17" spans="1:13" ht="30" hidden="1" customHeight="1">
      <c r="A17" s="241" t="s">
        <v>19</v>
      </c>
      <c r="B17" s="241"/>
      <c r="C17" s="9">
        <f ca="1">IF(COUNTBLANK(C7:C15)=0,OFFSET(基本手数料等!$B$5,G10,G7),0)</f>
        <v>50000</v>
      </c>
      <c r="D17" s="9">
        <f ca="1">IF(COUNTBLANK(D7:D14)=0,OFFSET(基本手数料等!$B$5,H10,H7),0)</f>
        <v>0</v>
      </c>
      <c r="E17" s="9">
        <f ca="1">IF(COUNTBLANK(E7:E14)=0,OFFSET(基本手数料等!$B$5,I10,I7),0)</f>
        <v>0</v>
      </c>
      <c r="F17" s="31"/>
    </row>
    <row r="18" spans="1:13" ht="30" hidden="1" customHeight="1">
      <c r="A18" s="239" t="s">
        <v>312</v>
      </c>
      <c r="B18" s="239"/>
      <c r="C18" s="10">
        <f ca="1">IF(COUNTBLANK(C7:C15)=0,OFFSET(基本手数料等!$I$5,G10,G7)*G13,0)</f>
        <v>0</v>
      </c>
      <c r="D18" s="10">
        <f ca="1">IF(COUNTBLANK(D7:D14)=0,OFFSET(基本手数料等!$I$5,H10,H7)*H13,0)</f>
        <v>0</v>
      </c>
      <c r="E18" s="10">
        <f ca="1">IF(COUNTBLANK(E7:E14)=0,OFFSET(基本手数料等!$I$5,I10,I7)*I13,0)</f>
        <v>0</v>
      </c>
      <c r="F18" s="31" t="s">
        <v>376</v>
      </c>
      <c r="G18" s="194" t="s">
        <v>370</v>
      </c>
      <c r="H18" s="194"/>
      <c r="I18" s="194"/>
      <c r="K18" s="194" t="s">
        <v>371</v>
      </c>
      <c r="L18" s="194"/>
      <c r="M18" s="194"/>
    </row>
    <row r="19" spans="1:13" ht="30" hidden="1" customHeight="1">
      <c r="A19" s="239" t="s">
        <v>39</v>
      </c>
      <c r="B19" s="239"/>
      <c r="C19" s="11">
        <f ca="1">IF(COUNTBLANK(C7:C15)=0,ROUNDDOWN(OFFSET(基本手数料等!$P$5,G10,G7)*G16,-3),0)</f>
        <v>0</v>
      </c>
      <c r="D19" s="11">
        <f ca="1">IF(COUNTBLANK(D7:D14)=0,ROUNDDOWN(OFFSET(基本手数料等!$P$5,H10,H7)*H16,-3),0)</f>
        <v>0</v>
      </c>
      <c r="E19" s="11">
        <f ca="1">IF(COUNTBLANK(E7:E14)=0,ROUNDDOWN(OFFSET(基本手数料等!$P$5,I10,I7)*I16,-3),0)</f>
        <v>0</v>
      </c>
      <c r="F19" s="31" t="s">
        <v>365</v>
      </c>
      <c r="G19" s="40">
        <f>IFERROR(VLOOKUP(C10,基本手数料等!$L$14:$M$16,2,FALSE),0)</f>
        <v>0</v>
      </c>
      <c r="H19" s="40">
        <f>IFERROR(VLOOKUP(D10,基本手数料等!$L$14:$M$16,2,FALSE),0)</f>
        <v>0</v>
      </c>
      <c r="I19" s="40">
        <f>IFERROR(VLOOKUP(E10,基本手数料等!$L$14:$M$16,2,FALSE),0)</f>
        <v>0</v>
      </c>
      <c r="K19" s="40">
        <f>基本手数料等!$P$14</f>
        <v>0</v>
      </c>
      <c r="L19" s="40">
        <f>基本手数料等!$P$15</f>
        <v>-0.5</v>
      </c>
      <c r="M19" s="40">
        <f>基本手数料等!$P$15</f>
        <v>-0.5</v>
      </c>
    </row>
    <row r="20" spans="1:13" ht="30" hidden="1" customHeight="1">
      <c r="A20" s="239" t="s">
        <v>313</v>
      </c>
      <c r="B20" s="239"/>
      <c r="C20" s="12">
        <f ca="1">G27</f>
        <v>0</v>
      </c>
      <c r="D20" s="12">
        <f ca="1">H27</f>
        <v>0</v>
      </c>
      <c r="E20" s="12">
        <f ca="1">I27</f>
        <v>0</v>
      </c>
      <c r="F20" s="31" t="s">
        <v>510</v>
      </c>
      <c r="G20" s="232" t="s">
        <v>547</v>
      </c>
      <c r="H20" s="258"/>
      <c r="I20" s="259"/>
    </row>
    <row r="21" spans="1:13" ht="30" hidden="1" customHeight="1" thickBot="1">
      <c r="A21" s="238" t="s">
        <v>37</v>
      </c>
      <c r="B21" s="238"/>
      <c r="C21" s="13">
        <f ca="1">ROUNDDOWN(SUM(C17:C20)*K19,-3)</f>
        <v>0</v>
      </c>
      <c r="D21" s="14">
        <f ca="1">ROUNDDOWN(SUM(D17:D20)*L19,-3)</f>
        <v>0</v>
      </c>
      <c r="E21" s="14">
        <f ca="1">ROUNDDOWN(SUM(E17:E20)*M19,-3)</f>
        <v>0</v>
      </c>
      <c r="F21" s="31" t="s">
        <v>367</v>
      </c>
      <c r="G21" s="153">
        <f>G7</f>
        <v>0</v>
      </c>
      <c r="H21" s="153">
        <f>H7</f>
        <v>0</v>
      </c>
      <c r="I21" s="153">
        <f>I7</f>
        <v>0</v>
      </c>
      <c r="J21" s="155" t="s">
        <v>298</v>
      </c>
    </row>
    <row r="22" spans="1:13" ht="30" customHeight="1" thickTop="1" thickBot="1">
      <c r="A22" s="184" t="s">
        <v>21</v>
      </c>
      <c r="B22" s="184"/>
      <c r="C22" s="121">
        <f ca="1">SUM(C17:C21)</f>
        <v>50000</v>
      </c>
      <c r="D22" s="121">
        <f t="shared" ref="D22:E22" ca="1" si="0">SUM(D17:D21)</f>
        <v>0</v>
      </c>
      <c r="E22" s="121">
        <f t="shared" ca="1" si="0"/>
        <v>0</v>
      </c>
      <c r="F22" s="31" t="s">
        <v>368</v>
      </c>
      <c r="G22" s="153">
        <f>IFERROR(VLOOKUP(C15,$N$6:$O$10,2,TRUE),0)</f>
        <v>0</v>
      </c>
      <c r="H22" s="153">
        <f>IFERROR(VLOOKUP(D15,$N$6:$O$10,2,TRUE),0)</f>
        <v>0</v>
      </c>
      <c r="I22" s="153">
        <f>IFERROR(VLOOKUP(E15,$N$6:$O$10,2,TRUE),0)</f>
        <v>0</v>
      </c>
      <c r="J22" s="155" t="s">
        <v>260</v>
      </c>
    </row>
    <row r="23" spans="1:13" ht="30" customHeight="1" thickBot="1">
      <c r="A23" s="233" t="s">
        <v>22</v>
      </c>
      <c r="B23" s="234"/>
      <c r="C23" s="240">
        <f ca="1">SUM(C22:E22)</f>
        <v>50000</v>
      </c>
      <c r="D23" s="236"/>
      <c r="E23" s="237"/>
      <c r="G23" s="145">
        <f ca="1">IF(COUNTBLANK(C7:C15)=0,OFFSET(基本手数料等!$B$5,G22,G21),0)</f>
        <v>43000</v>
      </c>
      <c r="H23" s="145">
        <f ca="1">IF(COUNTBLANK(D7:D15)=0,OFFSET(基本手数料等!$B$5,H22,H21),0)</f>
        <v>0</v>
      </c>
      <c r="I23" s="145">
        <f ca="1">IF(COUNTBLANK(E7:E15)=0,OFFSET(基本手数料等!$B$5,I22,I21),0)</f>
        <v>0</v>
      </c>
      <c r="J23" s="155" t="s">
        <v>284</v>
      </c>
    </row>
    <row r="24" spans="1:13" ht="15.75" customHeight="1">
      <c r="A24" s="163"/>
      <c r="B24" s="163"/>
      <c r="C24" s="163"/>
      <c r="D24" s="163"/>
      <c r="E24" s="163"/>
      <c r="G24" s="145">
        <f ca="1">IF(COUNTBLANK(C7:C15)=0,OFFSET(基本手数料等!$I$5,G22,G21)*G13,0)</f>
        <v>0</v>
      </c>
      <c r="H24" s="145">
        <f ca="1">IF(COUNTBLANK(D7:D15)=0,OFFSET(基本手数料等!$I$5,H22,H21)*H13,0)</f>
        <v>0</v>
      </c>
      <c r="I24" s="145">
        <f ca="1">IF(COUNTBLANK(E7:E15)=0,OFFSET(基本手数料等!$I$5,I22,I21)*I13,0)</f>
        <v>0</v>
      </c>
      <c r="J24" s="155" t="s">
        <v>357</v>
      </c>
    </row>
    <row r="25" spans="1:13" ht="24.75" customHeight="1">
      <c r="A25" s="117" t="s">
        <v>341</v>
      </c>
      <c r="G25" s="145">
        <f ca="1">IF(COUNTBLANK(C7:C15)=0,ROUNDDOWN(OFFSET(基本手数料等!$P$5,G22,G21)*G16,-3),0)</f>
        <v>0</v>
      </c>
      <c r="H25" s="145">
        <f ca="1">IF(COUNTBLANK(D7:D15)=0,ROUNDDOWN(OFFSET(基本手数料等!$P$5,H22,H21)*H16,-3),0)</f>
        <v>0</v>
      </c>
      <c r="I25" s="145">
        <f ca="1">IF(COUNTBLANK(E7:E15)=0,ROUNDDOWN(OFFSET(基本手数料等!$P$5,I22,I21)*I16,-3),0)</f>
        <v>0</v>
      </c>
      <c r="J25" s="155" t="s">
        <v>389</v>
      </c>
    </row>
    <row r="26" spans="1:13" ht="17.25" customHeight="1" thickBot="1">
      <c r="A26" s="251" t="s">
        <v>3</v>
      </c>
      <c r="B26" s="252"/>
      <c r="C26" s="232" t="s">
        <v>1</v>
      </c>
      <c r="D26" s="8"/>
      <c r="E26" s="230" t="s">
        <v>24</v>
      </c>
      <c r="G26" s="147">
        <f ca="1">SUM(G23:G25)</f>
        <v>43000</v>
      </c>
      <c r="H26" s="147">
        <f ca="1">SUM(H23:H25)</f>
        <v>0</v>
      </c>
      <c r="I26" s="147">
        <f ca="1">SUM(I23:I25)</f>
        <v>0</v>
      </c>
      <c r="J26" s="155" t="s">
        <v>509</v>
      </c>
    </row>
    <row r="27" spans="1:13" ht="25.5" customHeight="1" thickTop="1">
      <c r="A27" s="253"/>
      <c r="B27" s="254"/>
      <c r="C27" s="194"/>
      <c r="D27" s="153" t="s">
        <v>30</v>
      </c>
      <c r="E27" s="231"/>
      <c r="G27" s="146">
        <f ca="1">ROUNDDOWN(G26*G19,-3)</f>
        <v>0</v>
      </c>
      <c r="H27" s="146">
        <f ca="1">ROUNDDOWN(H26*H19,-3)</f>
        <v>0</v>
      </c>
      <c r="I27" s="146">
        <f ca="1">ROUNDDOWN(I26*I19,-3)</f>
        <v>0</v>
      </c>
      <c r="J27" s="155" t="s">
        <v>424</v>
      </c>
    </row>
    <row r="28" spans="1:13" ht="27.75" customHeight="1">
      <c r="A28" s="196" t="s">
        <v>549</v>
      </c>
      <c r="B28" s="196"/>
      <c r="C28" s="160" t="s">
        <v>264</v>
      </c>
      <c r="D28" s="161"/>
      <c r="E28" s="7">
        <f>IF(C28="あり（戸建住宅等）",基本手数料等!$B12,IF(C28="あり（共同住宅等）",基本手数料等!$B13,0))*D28</f>
        <v>0</v>
      </c>
      <c r="F28" s="155" t="s">
        <v>553</v>
      </c>
    </row>
    <row r="29" spans="1:13" ht="27.75" customHeight="1">
      <c r="A29" s="196" t="s">
        <v>0</v>
      </c>
      <c r="B29" s="196"/>
      <c r="C29" s="44" t="s">
        <v>266</v>
      </c>
      <c r="D29" s="162"/>
      <c r="E29" s="7">
        <f>IF(C29="要",基本手数料等!$B14,0)</f>
        <v>0</v>
      </c>
      <c r="F29" s="155" t="s">
        <v>40</v>
      </c>
    </row>
    <row r="30" spans="1:13" ht="27.75" customHeight="1">
      <c r="A30" s="196" t="s">
        <v>265</v>
      </c>
      <c r="B30" s="196"/>
      <c r="C30" s="44" t="s">
        <v>264</v>
      </c>
      <c r="D30" s="49"/>
      <c r="E30" s="7">
        <f>IF(C30="あり",D30*基本手数料等!$B15,0)</f>
        <v>0</v>
      </c>
      <c r="F30" s="155" t="s">
        <v>36</v>
      </c>
    </row>
    <row r="31" spans="1:13" ht="27.75" customHeight="1">
      <c r="A31" s="244" t="s">
        <v>305</v>
      </c>
      <c r="B31" s="245"/>
      <c r="C31" s="44" t="s">
        <v>264</v>
      </c>
      <c r="D31" s="49"/>
      <c r="E31" s="7">
        <f>IF(C31="あり",D31*基本手数料等!$B16,0)</f>
        <v>0</v>
      </c>
      <c r="F31" s="155" t="s">
        <v>337</v>
      </c>
    </row>
    <row r="32" spans="1:13" ht="27.75" customHeight="1">
      <c r="A32" s="244" t="s">
        <v>308</v>
      </c>
      <c r="B32" s="245"/>
      <c r="C32" s="44" t="s">
        <v>264</v>
      </c>
      <c r="D32" s="49"/>
      <c r="E32" s="7">
        <f>IF(C32="あり",D32*基本手数料等!$B17,0)</f>
        <v>0</v>
      </c>
      <c r="F32" s="155" t="s">
        <v>338</v>
      </c>
    </row>
    <row r="33" spans="1:9" ht="27.75" customHeight="1">
      <c r="A33" s="244" t="s">
        <v>309</v>
      </c>
      <c r="B33" s="245"/>
      <c r="C33" s="44" t="s">
        <v>264</v>
      </c>
      <c r="D33" s="49"/>
      <c r="E33" s="7">
        <f>IF(C33="あり",D33*基本手数料等!$B18,0)</f>
        <v>0</v>
      </c>
      <c r="F33" s="155" t="s">
        <v>339</v>
      </c>
    </row>
    <row r="34" spans="1:9" ht="27.75" customHeight="1">
      <c r="A34" s="244" t="s">
        <v>310</v>
      </c>
      <c r="B34" s="245"/>
      <c r="C34" s="44" t="s">
        <v>264</v>
      </c>
      <c r="D34" s="49"/>
      <c r="E34" s="7">
        <f>IF(C34="あり",D34*基本手数料等!$B19,0)</f>
        <v>0</v>
      </c>
      <c r="F34" s="155" t="s">
        <v>340</v>
      </c>
    </row>
    <row r="35" spans="1:9" ht="27.75" customHeight="1">
      <c r="A35" s="245" t="s">
        <v>33</v>
      </c>
      <c r="B35" s="245"/>
      <c r="C35" s="44" t="s">
        <v>264</v>
      </c>
      <c r="D35" s="49"/>
      <c r="E35" s="7">
        <f>IF(C35="あり",D35*基本手数料等!$B20,0)</f>
        <v>0</v>
      </c>
      <c r="F35" s="155" t="s">
        <v>31</v>
      </c>
    </row>
    <row r="36" spans="1:9" ht="27.75" customHeight="1">
      <c r="A36" s="245" t="s">
        <v>283</v>
      </c>
      <c r="B36" s="245"/>
      <c r="C36" s="44" t="s">
        <v>264</v>
      </c>
      <c r="D36" s="49"/>
      <c r="E36" s="7">
        <f>IF(C36="あり",D36*基本手数料等!$B21,0)</f>
        <v>0</v>
      </c>
      <c r="F36" s="155" t="s">
        <v>285</v>
      </c>
    </row>
    <row r="37" spans="1:9" ht="27.75" customHeight="1">
      <c r="A37" s="245" t="s">
        <v>554</v>
      </c>
      <c r="B37" s="245"/>
      <c r="C37" s="44" t="s">
        <v>264</v>
      </c>
      <c r="D37" s="162"/>
      <c r="E37" s="7">
        <f>IF(C37="あり",基本手数料等!$B22,0)</f>
        <v>0</v>
      </c>
      <c r="F37" s="155" t="s">
        <v>555</v>
      </c>
    </row>
    <row r="38" spans="1:9" ht="27.75" customHeight="1" thickBot="1">
      <c r="A38" s="250" t="s">
        <v>2</v>
      </c>
      <c r="B38" s="250"/>
      <c r="C38" s="48"/>
      <c r="D38" s="50"/>
      <c r="E38" s="51"/>
    </row>
    <row r="39" spans="1:9" ht="30" customHeight="1" thickBot="1">
      <c r="A39" s="233" t="s">
        <v>34</v>
      </c>
      <c r="B39" s="234"/>
      <c r="C39" s="235">
        <f>SUM(E28:E38)</f>
        <v>0</v>
      </c>
      <c r="D39" s="236"/>
      <c r="E39" s="237"/>
    </row>
    <row r="40" spans="1:9" ht="42.75" customHeight="1">
      <c r="A40" s="261" t="s">
        <v>474</v>
      </c>
      <c r="B40" s="262"/>
      <c r="C40" s="262"/>
      <c r="D40" s="262"/>
      <c r="E40" s="262"/>
    </row>
    <row r="41" spans="1:9" ht="30" customHeight="1">
      <c r="A41" s="58" t="s">
        <v>342</v>
      </c>
      <c r="B41" s="57"/>
      <c r="C41" s="57"/>
      <c r="D41" s="57"/>
      <c r="E41" s="57"/>
      <c r="G41" s="24"/>
      <c r="H41" s="24"/>
      <c r="I41" s="24"/>
    </row>
    <row r="42" spans="1:9" ht="30" customHeight="1">
      <c r="A42" s="265" t="s">
        <v>275</v>
      </c>
      <c r="B42" s="265"/>
      <c r="C42" s="265"/>
      <c r="D42" s="265"/>
      <c r="E42" s="153" t="s">
        <v>272</v>
      </c>
      <c r="F42" s="155" t="s">
        <v>282</v>
      </c>
      <c r="G42" s="29"/>
      <c r="H42" s="29"/>
      <c r="I42" s="29"/>
    </row>
    <row r="43" spans="1:9" ht="30" customHeight="1">
      <c r="A43" s="26" t="s">
        <v>267</v>
      </c>
      <c r="B43" s="266" t="s">
        <v>270</v>
      </c>
      <c r="C43" s="266"/>
      <c r="D43" s="266"/>
      <c r="E43" s="61"/>
      <c r="F43" s="155" t="s">
        <v>279</v>
      </c>
      <c r="G43" s="25"/>
      <c r="H43" s="25"/>
      <c r="I43" s="25"/>
    </row>
    <row r="44" spans="1:9" ht="90" customHeight="1">
      <c r="A44" s="26" t="s">
        <v>268</v>
      </c>
      <c r="B44" s="267" t="s">
        <v>277</v>
      </c>
      <c r="C44" s="266"/>
      <c r="D44" s="266"/>
      <c r="E44" s="61"/>
      <c r="F44" s="155" t="s">
        <v>280</v>
      </c>
    </row>
    <row r="45" spans="1:9" ht="30" customHeight="1" thickBot="1">
      <c r="A45" s="27" t="s">
        <v>269</v>
      </c>
      <c r="B45" s="268" t="s">
        <v>271</v>
      </c>
      <c r="C45" s="268"/>
      <c r="D45" s="268"/>
      <c r="E45" s="62"/>
      <c r="F45" s="155" t="s">
        <v>281</v>
      </c>
    </row>
    <row r="46" spans="1:9" ht="30" customHeight="1" thickBot="1">
      <c r="A46" s="263" t="s">
        <v>273</v>
      </c>
      <c r="B46" s="264"/>
      <c r="C46" s="111" t="str">
        <f>IF(E43="○",基本手数料等!T14,IF(E45="○",基本手数料等!T16,IF(E44="○",基本手数料等!T15,"0")))</f>
        <v>0</v>
      </c>
      <c r="D46" s="28" t="s">
        <v>274</v>
      </c>
      <c r="E46" s="110">
        <f>IF(E43="○",基本手数料等!U14,IF(E45="○",基本手数料等!U16,IF(E44="○",基本手数料等!U15,0)))</f>
        <v>0</v>
      </c>
    </row>
    <row r="47" spans="1:9" ht="20.25" customHeight="1" thickBot="1">
      <c r="A47" s="156"/>
      <c r="B47" s="156"/>
    </row>
    <row r="48" spans="1:9" ht="40.5" customHeight="1" thickBot="1">
      <c r="A48" s="242" t="s">
        <v>35</v>
      </c>
      <c r="B48" s="243"/>
      <c r="C48" s="60" t="s">
        <v>324</v>
      </c>
      <c r="D48" s="248">
        <f ca="1">IFERROR(MIN(ROUNDDOWN((C23+C39)*C46,-3),E46),"")</f>
        <v>0</v>
      </c>
      <c r="E48" s="249"/>
      <c r="F48" s="30" t="s">
        <v>278</v>
      </c>
    </row>
    <row r="49" spans="1:6" ht="30" customHeight="1">
      <c r="A49" s="260"/>
      <c r="B49" s="260"/>
      <c r="F49" s="155" t="s">
        <v>276</v>
      </c>
    </row>
    <row r="50" spans="1:6" ht="20.25" customHeight="1"/>
    <row r="51" spans="1:6" ht="20.25" customHeight="1"/>
    <row r="52" spans="1:6" ht="20.25" customHeight="1"/>
    <row r="53" spans="1:6" ht="20.25" customHeight="1"/>
    <row r="54" spans="1:6" ht="20.25" customHeight="1"/>
  </sheetData>
  <sheetProtection algorithmName="SHA-512" hashValue="1XAOxk6a3VRWifjKdxqa6rT6xdLdeNDVgly4dCQwsTNBhh0LMEp6FRaxIeQLvRnMB04RI0ZLs7t+5wRYXQL1Gg==" saltValue="RT0XeZHjp2c2HTBkG/Nxzg==" spinCount="100000" sheet="1" selectLockedCells="1"/>
  <mergeCells count="50">
    <mergeCell ref="A10:B10"/>
    <mergeCell ref="A2:E2"/>
    <mergeCell ref="A6:B6"/>
    <mergeCell ref="G6:I6"/>
    <mergeCell ref="A7:A9"/>
    <mergeCell ref="G9:I9"/>
    <mergeCell ref="A4:E4"/>
    <mergeCell ref="A20:B20"/>
    <mergeCell ref="G20:I20"/>
    <mergeCell ref="A11:A12"/>
    <mergeCell ref="G12:I12"/>
    <mergeCell ref="A13:B13"/>
    <mergeCell ref="A14:B14"/>
    <mergeCell ref="A15:B15"/>
    <mergeCell ref="G15:I15"/>
    <mergeCell ref="A17:B17"/>
    <mergeCell ref="A18:B18"/>
    <mergeCell ref="G18:I18"/>
    <mergeCell ref="A39:B39"/>
    <mergeCell ref="K18:M18"/>
    <mergeCell ref="A19:B19"/>
    <mergeCell ref="A33:B33"/>
    <mergeCell ref="A21:B21"/>
    <mergeCell ref="A22:B22"/>
    <mergeCell ref="A23:B23"/>
    <mergeCell ref="C23:E23"/>
    <mergeCell ref="A26:B27"/>
    <mergeCell ref="C26:C27"/>
    <mergeCell ref="E26:E27"/>
    <mergeCell ref="A28:B28"/>
    <mergeCell ref="A29:B29"/>
    <mergeCell ref="A30:B30"/>
    <mergeCell ref="A31:B31"/>
    <mergeCell ref="A32:B32"/>
    <mergeCell ref="A1:B1"/>
    <mergeCell ref="A48:B48"/>
    <mergeCell ref="D48:E48"/>
    <mergeCell ref="A49:B49"/>
    <mergeCell ref="C39:E39"/>
    <mergeCell ref="A40:E40"/>
    <mergeCell ref="A46:B46"/>
    <mergeCell ref="A42:D42"/>
    <mergeCell ref="B43:D43"/>
    <mergeCell ref="B44:D44"/>
    <mergeCell ref="B45:D45"/>
    <mergeCell ref="A34:B34"/>
    <mergeCell ref="A35:B35"/>
    <mergeCell ref="A36:B36"/>
    <mergeCell ref="A37:B37"/>
    <mergeCell ref="A38:B38"/>
  </mergeCells>
  <phoneticPr fontId="2"/>
  <conditionalFormatting sqref="C15">
    <cfRule type="expression" dxfId="16" priority="5">
      <formula>$C$10="増築"</formula>
    </cfRule>
  </conditionalFormatting>
  <conditionalFormatting sqref="C28">
    <cfRule type="cellIs" dxfId="15" priority="1" operator="equal">
      <formula>"なし"</formula>
    </cfRule>
  </conditionalFormatting>
  <conditionalFormatting sqref="C29">
    <cfRule type="cellIs" dxfId="14" priority="7" operator="equal">
      <formula>"要"</formula>
    </cfRule>
  </conditionalFormatting>
  <conditionalFormatting sqref="C30:C37">
    <cfRule type="cellIs" dxfId="13" priority="6" operator="equal">
      <formula>"あり"</formula>
    </cfRule>
  </conditionalFormatting>
  <conditionalFormatting sqref="D15">
    <cfRule type="expression" dxfId="12" priority="4">
      <formula>$D$10="増築"</formula>
    </cfRule>
  </conditionalFormatting>
  <conditionalFormatting sqref="D28">
    <cfRule type="expression" dxfId="11" priority="2">
      <formula>$C28="なし"</formula>
    </cfRule>
  </conditionalFormatting>
  <conditionalFormatting sqref="D30:D36">
    <cfRule type="expression" dxfId="10" priority="8">
      <formula>$C30="あり"</formula>
    </cfRule>
  </conditionalFormatting>
  <conditionalFormatting sqref="E15">
    <cfRule type="expression" dxfId="9" priority="3">
      <formula>$E$10="増築"</formula>
    </cfRule>
  </conditionalFormatting>
  <dataValidations count="7">
    <dataValidation type="list" allowBlank="1" showInputMessage="1" showErrorMessage="1" sqref="C28" xr:uid="{9EF93240-1FA6-489F-BCA4-FDA9ADED386F}">
      <formula1>"なし,あり（戸建住宅等）,あり（共同住宅等）"</formula1>
    </dataValidation>
    <dataValidation allowBlank="1" showInputMessage="1" showErrorMessage="1" promptTitle="～以下の附属建築物は、１棟目の面積に合算して計算してください～" prompt="・確認申請書第４面の作成を要しない附属建築物（10㎡以下）_x000a_・主たる申請建築物（１棟目）が住宅系（A類～C類）の場合における30㎡／棟以下の附属建築物" sqref="D14:E14" xr:uid="{FB7BD5AB-F687-4FA2-B372-FDB3F6AA8990}"/>
    <dataValidation type="list" allowBlank="1" showInputMessage="1" showErrorMessage="1" sqref="C30:C37" xr:uid="{8399E113-064B-4972-93B8-7CF03292264C}">
      <formula1>"なし,あり"</formula1>
    </dataValidation>
    <dataValidation type="list" allowBlank="1" showInputMessage="1" showErrorMessage="1" sqref="C10:E10" xr:uid="{5C9D89E1-65FF-4D01-B651-77A592A2074E}">
      <formula1>"新築,増築,その他"</formula1>
    </dataValidation>
    <dataValidation type="list" allowBlank="1" showInputMessage="1" showErrorMessage="1" sqref="C29" xr:uid="{9CCE414F-D3CC-4745-BDB0-5CDE094C0313}">
      <formula1>"不要,要"</formula1>
    </dataValidation>
    <dataValidation type="list" allowBlank="1" showInputMessage="1" showErrorMessage="1" sqref="C13:E13" xr:uid="{B2ECB720-28FF-4795-9456-DBCB49E7792D}">
      <formula1>"非該当,１号,２号,３号,４号"</formula1>
    </dataValidation>
    <dataValidation type="list" allowBlank="1" showInputMessage="1" showErrorMessage="1" sqref="E43:E45" xr:uid="{3F3207FA-79C3-4E84-9D50-201C9AAACE31}">
      <formula1>"○"</formula1>
    </dataValidation>
  </dataValidations>
  <printOptions horizontalCentered="1"/>
  <pageMargins left="0.70866141732283472" right="0.23622047244094491" top="0.33" bottom="0.37" header="0.31496062992125984" footer="0.31496062992125984"/>
  <pageSetup paperSize="9" scale="60"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48A22CD-CE83-4F32-9403-CFBBFAB90CEC}">
          <x14:formula1>
            <xm:f>用途分類!$A$2:$A$74</xm:f>
          </x14:formula1>
          <xm:sqref>C7:E7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19428-19A3-4002-9722-6E30D3729EF1}">
  <sheetPr>
    <tabColor theme="5" tint="0.79998168889431442"/>
  </sheetPr>
  <dimension ref="A1:O51"/>
  <sheetViews>
    <sheetView zoomScale="90" zoomScaleNormal="90" workbookViewId="0">
      <selection activeCell="C7" sqref="C7"/>
    </sheetView>
  </sheetViews>
  <sheetFormatPr defaultRowHeight="18.75"/>
  <cols>
    <col min="1" max="1" width="12.25" style="1" customWidth="1"/>
    <col min="2" max="2" width="15.25" style="1" customWidth="1"/>
    <col min="3" max="5" width="23" style="1" customWidth="1"/>
    <col min="6" max="6" width="37.5" style="1" hidden="1" customWidth="1"/>
    <col min="7" max="15" width="10.125" style="1" hidden="1" customWidth="1"/>
    <col min="16" max="16384" width="9" style="1"/>
  </cols>
  <sheetData>
    <row r="1" spans="1:15" s="113" customFormat="1" ht="24.75" thickBot="1">
      <c r="A1" s="192" t="str">
        <f>一括算定表!A1</f>
        <v>令和８年４月１日改定版</v>
      </c>
      <c r="B1" s="193"/>
      <c r="E1" s="116" t="str">
        <f>一括算定表!E1</f>
        <v>Ver.260401-01</v>
      </c>
      <c r="F1" s="92"/>
      <c r="G1" s="93"/>
      <c r="H1" s="93"/>
      <c r="I1" s="99"/>
    </row>
    <row r="2" spans="1:15" ht="45" customHeight="1">
      <c r="A2" s="198" t="s">
        <v>478</v>
      </c>
      <c r="B2" s="198"/>
      <c r="C2" s="198"/>
      <c r="D2" s="198"/>
      <c r="E2" s="198"/>
      <c r="F2" s="63"/>
    </row>
    <row r="3" spans="1:15" s="113" customFormat="1" ht="60.75" customHeight="1">
      <c r="A3" s="118"/>
      <c r="B3" s="118"/>
      <c r="C3" s="118"/>
      <c r="D3" s="118"/>
      <c r="E3" s="119" t="s">
        <v>472</v>
      </c>
      <c r="F3" s="91"/>
      <c r="G3" s="94"/>
      <c r="H3" s="94"/>
      <c r="I3" s="99"/>
      <c r="J3" s="32"/>
    </row>
    <row r="5" spans="1:15" ht="24.75" customHeight="1">
      <c r="A5" s="52" t="s">
        <v>335</v>
      </c>
      <c r="E5" s="53" t="s">
        <v>314</v>
      </c>
    </row>
    <row r="6" spans="1:15" ht="26.25" customHeight="1">
      <c r="A6" s="194" t="s">
        <v>3</v>
      </c>
      <c r="B6" s="194"/>
      <c r="C6" s="34" t="s">
        <v>7</v>
      </c>
      <c r="D6" s="34" t="s">
        <v>8</v>
      </c>
      <c r="E6" s="34" t="s">
        <v>9</v>
      </c>
    </row>
    <row r="7" spans="1:15" ht="30" customHeight="1">
      <c r="A7" s="275" t="s">
        <v>356</v>
      </c>
      <c r="B7" s="64" t="s">
        <v>5</v>
      </c>
      <c r="C7" s="43" t="s">
        <v>581</v>
      </c>
      <c r="D7" s="43"/>
      <c r="E7" s="43"/>
      <c r="G7" s="194" t="s">
        <v>328</v>
      </c>
      <c r="H7" s="194"/>
      <c r="I7" s="194"/>
      <c r="K7" s="34" t="s">
        <v>242</v>
      </c>
      <c r="L7" s="34">
        <v>0</v>
      </c>
      <c r="N7" s="3">
        <v>0</v>
      </c>
      <c r="O7" s="34">
        <v>0</v>
      </c>
    </row>
    <row r="8" spans="1:15" ht="30" customHeight="1">
      <c r="A8" s="275"/>
      <c r="B8" s="65" t="s">
        <v>6</v>
      </c>
      <c r="C8" s="17" t="str">
        <f>IF(C7&lt;&gt;"",VLOOKUP(C7,用途分類!$A$2:$D$74,3),"")</f>
        <v>一戸建ての住宅</v>
      </c>
      <c r="D8" s="17" t="str">
        <f>IF(D7&lt;&gt;"",VLOOKUP(D7,用途分類!$A$2:$D$74,3),"")</f>
        <v/>
      </c>
      <c r="E8" s="17" t="str">
        <f>IF(E7&lt;&gt;"",VLOOKUP(E7,用途分類!$A$2:$D$74,3),"")</f>
        <v/>
      </c>
      <c r="G8" s="34">
        <f>IFERROR(VLOOKUP(C9,$K$7:$L$12,2),0)</f>
        <v>0</v>
      </c>
      <c r="H8" s="34">
        <f>IFERROR(VLOOKUP(D9,$K$7:$L$12,2),0)</f>
        <v>0</v>
      </c>
      <c r="I8" s="34">
        <f>IFERROR(VLOOKUP(E9,$K$7:$L$12,2),0)</f>
        <v>0</v>
      </c>
      <c r="K8" s="34" t="s">
        <v>248</v>
      </c>
      <c r="L8" s="34">
        <v>1</v>
      </c>
      <c r="N8" s="3">
        <v>100.001</v>
      </c>
      <c r="O8" s="34">
        <v>1</v>
      </c>
    </row>
    <row r="9" spans="1:15" ht="30" customHeight="1">
      <c r="A9" s="275"/>
      <c r="B9" s="5" t="s">
        <v>501</v>
      </c>
      <c r="C9" s="5" t="str">
        <f>IF(C7&lt;&gt;"",VLOOKUP(C7,用途分類!$A$2:$D$74,4),"")</f>
        <v>Ａ</v>
      </c>
      <c r="D9" s="5" t="str">
        <f>IF(D7&lt;&gt;"",VLOOKUP(D7,用途分類!$A$2:$D$74,4),"")</f>
        <v/>
      </c>
      <c r="E9" s="5" t="str">
        <f>IF(E7&lt;&gt;"",VLOOKUP(E7,用途分類!$A$2:$D$74,4),"")</f>
        <v/>
      </c>
      <c r="K9" s="34" t="s">
        <v>249</v>
      </c>
      <c r="L9" s="34">
        <v>2</v>
      </c>
      <c r="N9" s="3">
        <v>200.001</v>
      </c>
      <c r="O9" s="34">
        <v>2</v>
      </c>
    </row>
    <row r="10" spans="1:15" ht="30" customHeight="1">
      <c r="A10" s="196" t="s">
        <v>10</v>
      </c>
      <c r="B10" s="64" t="s">
        <v>11</v>
      </c>
      <c r="C10" s="45">
        <v>2</v>
      </c>
      <c r="D10" s="45"/>
      <c r="E10" s="45"/>
      <c r="G10" s="194" t="s">
        <v>260</v>
      </c>
      <c r="H10" s="194"/>
      <c r="I10" s="194"/>
      <c r="K10" s="34" t="s">
        <v>250</v>
      </c>
      <c r="L10" s="34">
        <v>3</v>
      </c>
      <c r="N10" s="3">
        <v>500.00099999999998</v>
      </c>
      <c r="O10" s="34">
        <v>3</v>
      </c>
    </row>
    <row r="11" spans="1:15" ht="30" customHeight="1">
      <c r="A11" s="196"/>
      <c r="B11" s="5" t="s">
        <v>12</v>
      </c>
      <c r="C11" s="46">
        <v>0</v>
      </c>
      <c r="D11" s="46"/>
      <c r="E11" s="46"/>
      <c r="G11" s="34">
        <f>IFERROR(VLOOKUP(C13,$N$7:$O$11,2,TRUE),0)</f>
        <v>1</v>
      </c>
      <c r="H11" s="34">
        <f>IFERROR(VLOOKUP(D13,$N$7:$O$11,2,TRUE),0)</f>
        <v>0</v>
      </c>
      <c r="I11" s="34">
        <f>IFERROR(VLOOKUP(E13,$N$7:$O$11,2,TRUE),0)</f>
        <v>0</v>
      </c>
      <c r="K11" s="34" t="s">
        <v>251</v>
      </c>
      <c r="L11" s="34">
        <v>4</v>
      </c>
      <c r="N11" s="68">
        <v>1000.001</v>
      </c>
      <c r="O11" s="34">
        <v>4</v>
      </c>
    </row>
    <row r="12" spans="1:15" ht="30" customHeight="1">
      <c r="A12" s="196" t="s">
        <v>17</v>
      </c>
      <c r="B12" s="196"/>
      <c r="C12" s="44" t="s">
        <v>517</v>
      </c>
      <c r="D12" s="44"/>
      <c r="E12" s="44"/>
      <c r="K12" s="34" t="s">
        <v>252</v>
      </c>
      <c r="L12" s="34">
        <v>5</v>
      </c>
    </row>
    <row r="13" spans="1:15" ht="30" customHeight="1">
      <c r="A13" s="196" t="s">
        <v>16</v>
      </c>
      <c r="B13" s="196"/>
      <c r="C13" s="47">
        <v>150</v>
      </c>
      <c r="D13" s="47"/>
      <c r="E13" s="47"/>
      <c r="G13" s="194" t="s">
        <v>357</v>
      </c>
      <c r="H13" s="194"/>
      <c r="I13" s="194"/>
    </row>
    <row r="14" spans="1:15" ht="30" customHeight="1">
      <c r="A14" s="196" t="s">
        <v>329</v>
      </c>
      <c r="B14" s="196"/>
      <c r="C14" s="47" t="s">
        <v>264</v>
      </c>
      <c r="D14" s="47"/>
      <c r="E14" s="47"/>
      <c r="G14" s="70">
        <f>IF(OR(C12="１号",C12="２号",C10+C11&lt;=2),0,1)</f>
        <v>0</v>
      </c>
      <c r="H14" s="70">
        <f t="shared" ref="H14:I14" si="0">IF(OR(D12="１号",D12="２号",D10+D11&lt;=2),0,1)</f>
        <v>0</v>
      </c>
      <c r="I14" s="70">
        <f t="shared" si="0"/>
        <v>0</v>
      </c>
    </row>
    <row r="15" spans="1:15" ht="30" customHeight="1" thickBot="1">
      <c r="A15" s="274" t="s">
        <v>330</v>
      </c>
      <c r="B15" s="274"/>
      <c r="C15" s="120" t="s">
        <v>479</v>
      </c>
      <c r="D15" s="120"/>
      <c r="E15" s="120"/>
    </row>
    <row r="16" spans="1:15" ht="30" hidden="1" customHeight="1" thickTop="1">
      <c r="C16" s="6" t="s">
        <v>18</v>
      </c>
      <c r="D16" s="6" t="s">
        <v>18</v>
      </c>
      <c r="E16" s="6" t="s">
        <v>18</v>
      </c>
      <c r="G16" s="194" t="s">
        <v>369</v>
      </c>
      <c r="H16" s="194"/>
      <c r="I16" s="194"/>
    </row>
    <row r="17" spans="1:11" ht="30" hidden="1" customHeight="1">
      <c r="A17" s="241" t="s">
        <v>19</v>
      </c>
      <c r="B17" s="241"/>
      <c r="C17" s="9">
        <f ca="1">IF(COUNTBLANK(C7:C15)=0,OFFSET(基本手数料等!$B$29,G11,G8),0)</f>
        <v>52000</v>
      </c>
      <c r="D17" s="9">
        <f ca="1">IF(COUNTBLANK(D7:D15)=0,OFFSET(基本手数料等!$B$29,H11,H8),0)</f>
        <v>0</v>
      </c>
      <c r="E17" s="9">
        <f ca="1">IF(COUNTBLANK(E7:E15)=0,OFFSET(基本手数料等!$B$29,I11,I8),0)</f>
        <v>0</v>
      </c>
      <c r="F17" s="31"/>
      <c r="G17" s="40">
        <f>IFERROR(VLOOKUP(C12,基本手数料等!$I$37:$J$41,2),0)</f>
        <v>0</v>
      </c>
      <c r="H17" s="40">
        <f>IFERROR(VLOOKUP(D12,基本手数料等!$I$37:$J$41,2),0)</f>
        <v>0</v>
      </c>
      <c r="I17" s="40">
        <f>IFERROR(VLOOKUP(E12,基本手数料等!$I$37:$J$41,2),0)</f>
        <v>0</v>
      </c>
    </row>
    <row r="18" spans="1:11" ht="30" hidden="1" customHeight="1">
      <c r="A18" s="239" t="s">
        <v>312</v>
      </c>
      <c r="B18" s="239"/>
      <c r="C18" s="10">
        <f ca="1">IF(COUNTBLANK(C7:C15)=0,OFFSET(基本手数料等!$I$29,G11,G8)*G14,0)</f>
        <v>0</v>
      </c>
      <c r="D18" s="10">
        <f ca="1">IF(COUNTBLANK(D7:D15)=0,OFFSET(基本手数料等!$I$29,H11,H8)*H14,0)</f>
        <v>0</v>
      </c>
      <c r="E18" s="10">
        <f ca="1">IF(COUNTBLANK(E7:E15)=0,OFFSET(基本手数料等!$I$29,I11,I8)*I14,0)</f>
        <v>0</v>
      </c>
      <c r="F18" s="31" t="s">
        <v>376</v>
      </c>
    </row>
    <row r="19" spans="1:11" ht="30" hidden="1" customHeight="1">
      <c r="A19" s="241" t="s">
        <v>39</v>
      </c>
      <c r="B19" s="241"/>
      <c r="C19" s="11">
        <f ca="1">IF(COUNTBLANK(C7:C15)=0,ROUNDDOWN(OFFSET(基本手数料等!$P$29,G11,G8)*G17,-3),0)</f>
        <v>0</v>
      </c>
      <c r="D19" s="11">
        <f ca="1">IF(COUNTBLANK(D7:D15)=0,ROUNDDOWN(OFFSET(基本手数料等!$P$29,H11,H8)*H17,-3),0)</f>
        <v>0</v>
      </c>
      <c r="E19" s="11">
        <f ca="1">IF(COUNTBLANK(E7:E15)=0,ROUNDDOWN(OFFSET(基本手数料等!$P$29,I11,I8)*I17,-3),0)</f>
        <v>0</v>
      </c>
      <c r="F19" s="31" t="s">
        <v>365</v>
      </c>
      <c r="G19" s="194" t="s">
        <v>372</v>
      </c>
      <c r="H19" s="194"/>
      <c r="I19" s="194"/>
      <c r="K19" s="31"/>
    </row>
    <row r="20" spans="1:11" ht="30" hidden="1" customHeight="1">
      <c r="A20" s="241" t="s">
        <v>331</v>
      </c>
      <c r="B20" s="241"/>
      <c r="C20" s="66">
        <f ca="1">ROUNDDOWN(SUM(C17:C19)*G20,-3)</f>
        <v>0</v>
      </c>
      <c r="D20" s="11">
        <f t="shared" ref="D20:E20" ca="1" si="1">ROUNDDOWN(SUM(D17:D19)*H20,-3)</f>
        <v>0</v>
      </c>
      <c r="E20" s="11">
        <f t="shared" ca="1" si="1"/>
        <v>0</v>
      </c>
      <c r="F20" s="31" t="s">
        <v>366</v>
      </c>
      <c r="G20" s="40">
        <f>基本手数料等!$M$37</f>
        <v>0</v>
      </c>
      <c r="H20" s="40">
        <f>基本手数料等!$M$38</f>
        <v>-0.5</v>
      </c>
      <c r="I20" s="40">
        <f>基本手数料等!$M$38</f>
        <v>-0.5</v>
      </c>
      <c r="K20" s="31"/>
    </row>
    <row r="21" spans="1:11" ht="30" hidden="1" customHeight="1">
      <c r="A21" s="241" t="s">
        <v>332</v>
      </c>
      <c r="B21" s="241"/>
      <c r="C21" s="12">
        <f ca="1">ROUNDDOWN(SUM(C17:C20)*G23,-3)</f>
        <v>0</v>
      </c>
      <c r="D21" s="12">
        <f t="shared" ref="D21:E21" ca="1" si="2">ROUNDDOWN(SUM(D17:D20)*H23,-3)</f>
        <v>0</v>
      </c>
      <c r="E21" s="12">
        <f t="shared" ca="1" si="2"/>
        <v>0</v>
      </c>
      <c r="F21" s="31" t="s">
        <v>367</v>
      </c>
      <c r="K21" s="31"/>
    </row>
    <row r="22" spans="1:11" ht="30" hidden="1" customHeight="1" thickBot="1">
      <c r="A22" s="238" t="s">
        <v>333</v>
      </c>
      <c r="B22" s="238"/>
      <c r="C22" s="67">
        <f>IF(COUNTBLANK(C7:C15)=0,G26,0)</f>
        <v>0</v>
      </c>
      <c r="D22" s="67">
        <f>IF(COUNTBLANK(D7:D15)=0,H26,0)</f>
        <v>0</v>
      </c>
      <c r="E22" s="67">
        <f>IF(COUNTBLANK(E7:E15)=0,I26,0)</f>
        <v>0</v>
      </c>
      <c r="F22" s="31" t="s">
        <v>377</v>
      </c>
      <c r="G22" s="194" t="s">
        <v>373</v>
      </c>
      <c r="H22" s="194"/>
      <c r="I22" s="194"/>
      <c r="K22" s="31"/>
    </row>
    <row r="23" spans="1:11" ht="30" customHeight="1" thickTop="1" thickBot="1">
      <c r="A23" s="184" t="s">
        <v>21</v>
      </c>
      <c r="B23" s="184"/>
      <c r="C23" s="121">
        <f ca="1">SUM(C17:C22)</f>
        <v>52000</v>
      </c>
      <c r="D23" s="121">
        <f ca="1">SUM(D17:D22)</f>
        <v>0</v>
      </c>
      <c r="E23" s="121">
        <f ca="1">SUM(E17:E22)</f>
        <v>0</v>
      </c>
      <c r="F23" s="31" t="s">
        <v>368</v>
      </c>
      <c r="G23" s="40">
        <f>IFERROR(VLOOKUP(C15,基本手数料等!$O$37:$P$38,2,FALSE),0)</f>
        <v>0</v>
      </c>
      <c r="H23" s="40">
        <f>IFERROR(VLOOKUP(D15,基本手数料等!$O$37:$P$38,2,FALSE),0)</f>
        <v>0</v>
      </c>
      <c r="I23" s="40">
        <f>IFERROR(VLOOKUP(E15,基本手数料等!$O$37:$P$38,2,FALSE),0)</f>
        <v>0</v>
      </c>
    </row>
    <row r="24" spans="1:11" ht="30" customHeight="1" thickBot="1">
      <c r="A24" s="233" t="s">
        <v>22</v>
      </c>
      <c r="B24" s="234"/>
      <c r="C24" s="240">
        <f ca="1">SUM(C23:E23)</f>
        <v>52000</v>
      </c>
      <c r="D24" s="240"/>
      <c r="E24" s="277"/>
    </row>
    <row r="25" spans="1:11" ht="30" customHeight="1">
      <c r="A25" s="272"/>
      <c r="B25" s="272"/>
      <c r="C25" s="272"/>
      <c r="D25" s="272"/>
      <c r="E25" s="272"/>
      <c r="G25" s="194" t="s">
        <v>336</v>
      </c>
      <c r="H25" s="194"/>
      <c r="I25" s="194"/>
    </row>
    <row r="26" spans="1:11" s="155" customFormat="1" ht="34.5" customHeight="1">
      <c r="A26" s="117" t="s">
        <v>20</v>
      </c>
      <c r="G26" s="70">
        <f>IFERROR(VLOOKUP(C14,基本手数料等!$R$37:$S$38,2,FALSE),0)</f>
        <v>0</v>
      </c>
      <c r="H26" s="70">
        <f>IFERROR(VLOOKUP(D14,基本手数料等!$R$37:$S$38,2,FALSE),0)</f>
        <v>0</v>
      </c>
      <c r="I26" s="70">
        <f>IFERROR(VLOOKUP(E14,基本手数料等!$R$37:$S$38,2,FALSE),0)</f>
        <v>0</v>
      </c>
    </row>
    <row r="27" spans="1:11" s="155" customFormat="1" ht="17.25" customHeight="1">
      <c r="A27" s="251" t="s">
        <v>3</v>
      </c>
      <c r="B27" s="252"/>
      <c r="C27" s="232" t="s">
        <v>1</v>
      </c>
      <c r="D27" s="8"/>
      <c r="E27" s="230" t="s">
        <v>24</v>
      </c>
    </row>
    <row r="28" spans="1:11" s="155" customFormat="1" ht="25.5" customHeight="1">
      <c r="A28" s="253"/>
      <c r="B28" s="254"/>
      <c r="C28" s="194"/>
      <c r="D28" s="153" t="s">
        <v>30</v>
      </c>
      <c r="E28" s="231"/>
    </row>
    <row r="29" spans="1:11" s="155" customFormat="1" ht="27.75" customHeight="1">
      <c r="A29" s="245" t="s">
        <v>558</v>
      </c>
      <c r="B29" s="245"/>
      <c r="C29" s="44" t="s">
        <v>264</v>
      </c>
      <c r="D29" s="162"/>
      <c r="E29" s="7">
        <f>IF(C29="あり",基本手数料等!$B36,0)</f>
        <v>0</v>
      </c>
      <c r="F29" s="155" t="s">
        <v>555</v>
      </c>
    </row>
    <row r="30" spans="1:11" s="155" customFormat="1" ht="27.75" customHeight="1" thickBot="1">
      <c r="A30" s="250" t="s">
        <v>2</v>
      </c>
      <c r="B30" s="250"/>
      <c r="C30" s="48"/>
      <c r="D30" s="50"/>
      <c r="E30" s="51"/>
    </row>
    <row r="31" spans="1:11" s="155" customFormat="1" ht="30" customHeight="1" thickBot="1">
      <c r="A31" s="233" t="s">
        <v>34</v>
      </c>
      <c r="B31" s="234"/>
      <c r="C31" s="235">
        <f>SUM(E29:E30)</f>
        <v>0</v>
      </c>
      <c r="D31" s="236"/>
      <c r="E31" s="237"/>
    </row>
    <row r="32" spans="1:11" ht="30" customHeight="1" thickBot="1"/>
    <row r="33" spans="1:9" s="155" customFormat="1" ht="41.25" customHeight="1" thickBot="1">
      <c r="A33" s="242" t="s">
        <v>35</v>
      </c>
      <c r="B33" s="243"/>
      <c r="C33" s="59" t="s">
        <v>323</v>
      </c>
      <c r="D33" s="248">
        <f ca="1">C24+C31</f>
        <v>52000</v>
      </c>
      <c r="E33" s="249"/>
    </row>
    <row r="34" spans="1:9" s="155" customFormat="1" ht="30" customHeight="1">
      <c r="A34" s="273" t="s">
        <v>557</v>
      </c>
      <c r="B34" s="273"/>
      <c r="C34" s="273"/>
      <c r="D34" s="273"/>
      <c r="E34" s="273"/>
    </row>
    <row r="35" spans="1:9" s="155" customFormat="1" ht="30" customHeight="1">
      <c r="A35" s="272" t="s">
        <v>556</v>
      </c>
      <c r="B35" s="272"/>
      <c r="C35" s="272"/>
      <c r="D35" s="272"/>
      <c r="E35" s="272"/>
    </row>
    <row r="36" spans="1:9" s="155" customFormat="1" ht="30" hidden="1" customHeight="1"/>
    <row r="37" spans="1:9" ht="30" hidden="1" customHeight="1">
      <c r="A37" s="113" t="s">
        <v>483</v>
      </c>
      <c r="G37" s="194" t="s">
        <v>481</v>
      </c>
      <c r="H37" s="194"/>
      <c r="I37" s="194"/>
    </row>
    <row r="38" spans="1:9" ht="30" hidden="1" customHeight="1">
      <c r="A38" s="270" t="s">
        <v>21</v>
      </c>
      <c r="B38" s="270"/>
      <c r="C38" s="123">
        <f ca="1">G39</f>
        <v>26000</v>
      </c>
      <c r="D38" s="123">
        <f ca="1">H39</f>
        <v>0</v>
      </c>
      <c r="E38" s="123">
        <f ca="1">I39</f>
        <v>0</v>
      </c>
      <c r="G38" s="122">
        <f>IF(OR(C9="Ａ",C9="Ｂ",C9="Ｃ"),0.5,1)</f>
        <v>0.5</v>
      </c>
      <c r="H38" s="122">
        <f>IF(OR(D9="Ａ",D9="Ｂ",D9="Ｃ"),0.5,1)</f>
        <v>1</v>
      </c>
      <c r="I38" s="122">
        <f>IF(OR(E9="Ａ",E9="Ｂ",E9="Ｃ"),0.5,1)</f>
        <v>1</v>
      </c>
    </row>
    <row r="39" spans="1:9" ht="30" hidden="1" customHeight="1">
      <c r="A39" s="270" t="s">
        <v>24</v>
      </c>
      <c r="B39" s="270"/>
      <c r="C39" s="271">
        <f>C31</f>
        <v>0</v>
      </c>
      <c r="D39" s="271"/>
      <c r="E39" s="271"/>
      <c r="G39" s="70">
        <f ca="1">ROUNDDOWN(C23*G38,-3)</f>
        <v>26000</v>
      </c>
      <c r="H39" s="70">
        <f ca="1">ROUNDDOWN(D23*H38,-3)</f>
        <v>0</v>
      </c>
      <c r="I39" s="70">
        <f ca="1">ROUNDDOWN(E23*I38,-3)</f>
        <v>0</v>
      </c>
    </row>
    <row r="40" spans="1:9" ht="30" hidden="1" customHeight="1">
      <c r="A40" s="270" t="s">
        <v>35</v>
      </c>
      <c r="B40" s="270"/>
      <c r="C40" s="276">
        <f ca="1">SUM(C38:E38)+C39</f>
        <v>26000</v>
      </c>
      <c r="D40" s="276"/>
      <c r="E40" s="276"/>
    </row>
    <row r="41" spans="1:9" ht="30" customHeight="1"/>
    <row r="42" spans="1:9" ht="30" customHeight="1"/>
    <row r="43" spans="1:9" ht="30" customHeight="1"/>
    <row r="44" spans="1:9" ht="30" customHeight="1"/>
    <row r="45" spans="1:9" ht="30" customHeight="1"/>
    <row r="46" spans="1:9" ht="20.25" customHeight="1"/>
    <row r="47" spans="1:9" ht="20.25" customHeight="1"/>
    <row r="48" spans="1:9" ht="20.25" customHeight="1"/>
    <row r="49" ht="20.25" customHeight="1"/>
    <row r="50" ht="20.25" customHeight="1"/>
    <row r="51" ht="20.25" customHeight="1"/>
  </sheetData>
  <sheetProtection algorithmName="SHA-512" hashValue="NCxqPC3vqZueLvDx/Iai2qhh3F0S3vsM8znBqJLXQ6qS5hE3uIcVR4kbLVGqeYPvFgoykL+MyKYq1z4UsCKRow==" saltValue="pu2MQLDZvMRS5RTy4yFHRg==" spinCount="100000" sheet="1" selectLockedCells="1"/>
  <mergeCells count="43">
    <mergeCell ref="G37:I37"/>
    <mergeCell ref="A38:B38"/>
    <mergeCell ref="A40:B40"/>
    <mergeCell ref="C40:E40"/>
    <mergeCell ref="G13:I13"/>
    <mergeCell ref="A18:B18"/>
    <mergeCell ref="A19:B19"/>
    <mergeCell ref="A20:B20"/>
    <mergeCell ref="G16:I16"/>
    <mergeCell ref="A21:B21"/>
    <mergeCell ref="G19:I19"/>
    <mergeCell ref="G22:I22"/>
    <mergeCell ref="G25:I25"/>
    <mergeCell ref="A23:B23"/>
    <mergeCell ref="A24:B24"/>
    <mergeCell ref="C24:E24"/>
    <mergeCell ref="A2:E2"/>
    <mergeCell ref="G7:I7"/>
    <mergeCell ref="A6:B6"/>
    <mergeCell ref="A7:A9"/>
    <mergeCell ref="A10:A11"/>
    <mergeCell ref="G10:I10"/>
    <mergeCell ref="A12:B12"/>
    <mergeCell ref="A13:B13"/>
    <mergeCell ref="A14:B14"/>
    <mergeCell ref="A15:B15"/>
    <mergeCell ref="A17:B17"/>
    <mergeCell ref="A1:B1"/>
    <mergeCell ref="A39:B39"/>
    <mergeCell ref="C39:E39"/>
    <mergeCell ref="A29:B29"/>
    <mergeCell ref="A35:E35"/>
    <mergeCell ref="A33:B33"/>
    <mergeCell ref="A25:E25"/>
    <mergeCell ref="A27:B28"/>
    <mergeCell ref="C27:C28"/>
    <mergeCell ref="E27:E28"/>
    <mergeCell ref="A30:B30"/>
    <mergeCell ref="A31:B31"/>
    <mergeCell ref="C31:E31"/>
    <mergeCell ref="D33:E33"/>
    <mergeCell ref="A34:E34"/>
    <mergeCell ref="A22:B22"/>
  </mergeCells>
  <phoneticPr fontId="2"/>
  <conditionalFormatting sqref="A37">
    <cfRule type="expression" dxfId="8" priority="7">
      <formula>OR($C$9="Ｄ",$C$9="Ｅ",$C$9="Ｆ")</formula>
    </cfRule>
  </conditionalFormatting>
  <conditionalFormatting sqref="A39:E39">
    <cfRule type="expression" dxfId="7" priority="1">
      <formula>OR($C$8="Ｄ",$C$8="Ｅ",$C$8="Ｆ")</formula>
    </cfRule>
  </conditionalFormatting>
  <conditionalFormatting sqref="C29">
    <cfRule type="cellIs" dxfId="6" priority="4" operator="equal">
      <formula>"あり"</formula>
    </cfRule>
  </conditionalFormatting>
  <dataValidations count="4">
    <dataValidation type="list" allowBlank="1" showInputMessage="1" showErrorMessage="1" sqref="C15:E15" xr:uid="{D6A68376-E551-4F15-9B48-CC4736A311B4}">
      <formula1>"当センター,他機関"</formula1>
    </dataValidation>
    <dataValidation type="list" allowBlank="1" showInputMessage="1" showErrorMessage="1" sqref="C14:E14" xr:uid="{B1CDBF21-E3A5-4102-8243-0ADA7708CF74}">
      <formula1>"あり,なし"</formula1>
    </dataValidation>
    <dataValidation type="list" allowBlank="1" showInputMessage="1" showErrorMessage="1" sqref="C12:E12" xr:uid="{585502A9-85AA-4AC2-A61A-AA6E6204D08D}">
      <formula1>"非該当,１号,２号,３号,４号"</formula1>
    </dataValidation>
    <dataValidation type="list" allowBlank="1" showInputMessage="1" showErrorMessage="1" sqref="C29" xr:uid="{040FAB54-3110-479C-9FC3-DD1241D148C1}">
      <formula1>"なし,あり"</formula1>
    </dataValidation>
  </dataValidations>
  <pageMargins left="1.25" right="0.23622047244094491" top="0.57999999999999996" bottom="0.31496062992125984" header="0.31496062992125984" footer="0.31496062992125984"/>
  <pageSetup paperSize="9" scale="72" orientation="portrait" verticalDpi="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17D5CFC3-7D95-4C87-AC96-D02EE5528E22}">
          <x14:formula1>
            <xm:f>用途分類!$A$2:$A$74</xm:f>
          </x14:formula1>
          <xm:sqref>C7:E7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D121AF-79E8-43B2-8704-E872CDF43B12}">
  <sheetPr>
    <tabColor theme="5" tint="0.79998168889431442"/>
  </sheetPr>
  <dimension ref="A1:O46"/>
  <sheetViews>
    <sheetView zoomScale="90" zoomScaleNormal="90" workbookViewId="0">
      <selection activeCell="C6" sqref="C6"/>
    </sheetView>
  </sheetViews>
  <sheetFormatPr defaultRowHeight="18.75"/>
  <cols>
    <col min="1" max="1" width="12.25" style="1" customWidth="1"/>
    <col min="2" max="2" width="15.25" style="1" customWidth="1"/>
    <col min="3" max="5" width="23" style="1" customWidth="1"/>
    <col min="6" max="6" width="37.5" style="1" hidden="1" customWidth="1"/>
    <col min="7" max="15" width="10.125" style="1" hidden="1" customWidth="1"/>
    <col min="16" max="16384" width="9" style="1"/>
  </cols>
  <sheetData>
    <row r="1" spans="1:15" s="113" customFormat="1" ht="24.75" thickBot="1">
      <c r="A1" s="192" t="str">
        <f>一括算定表!A1</f>
        <v>令和８年４月１日改定版</v>
      </c>
      <c r="B1" s="193"/>
      <c r="E1" s="116" t="str">
        <f>一括算定表!E1</f>
        <v>Ver.260401-01</v>
      </c>
      <c r="F1" s="92"/>
      <c r="G1" s="93"/>
      <c r="H1" s="93"/>
      <c r="I1" s="99"/>
    </row>
    <row r="2" spans="1:15" ht="45" customHeight="1">
      <c r="A2" s="198" t="s">
        <v>477</v>
      </c>
      <c r="B2" s="198"/>
      <c r="C2" s="198"/>
      <c r="D2" s="198"/>
      <c r="E2" s="198"/>
      <c r="F2" s="63"/>
    </row>
    <row r="3" spans="1:15" s="113" customFormat="1" ht="56.25" customHeight="1">
      <c r="A3" s="118"/>
      <c r="B3" s="118"/>
      <c r="C3" s="118"/>
      <c r="D3" s="118"/>
      <c r="E3" s="119" t="s">
        <v>472</v>
      </c>
      <c r="F3" s="91"/>
      <c r="G3" s="94"/>
      <c r="H3" s="94"/>
      <c r="I3" s="99"/>
      <c r="J3" s="32"/>
    </row>
    <row r="4" spans="1:15" ht="24.75" customHeight="1">
      <c r="A4" s="117" t="s">
        <v>15</v>
      </c>
      <c r="E4" s="53" t="s">
        <v>314</v>
      </c>
    </row>
    <row r="5" spans="1:15" ht="26.25" customHeight="1">
      <c r="A5" s="194" t="s">
        <v>3</v>
      </c>
      <c r="B5" s="194"/>
      <c r="C5" s="34" t="s">
        <v>7</v>
      </c>
      <c r="D5" s="34" t="s">
        <v>8</v>
      </c>
      <c r="E5" s="34" t="s">
        <v>9</v>
      </c>
    </row>
    <row r="6" spans="1:15" ht="30" customHeight="1">
      <c r="A6" s="275" t="s">
        <v>356</v>
      </c>
      <c r="B6" s="64" t="s">
        <v>5</v>
      </c>
      <c r="C6" s="43" t="s">
        <v>113</v>
      </c>
      <c r="D6" s="43"/>
      <c r="E6" s="43"/>
      <c r="G6" s="194" t="s">
        <v>328</v>
      </c>
      <c r="H6" s="194"/>
      <c r="I6" s="194"/>
      <c r="K6" s="34" t="s">
        <v>242</v>
      </c>
      <c r="L6" s="34">
        <v>0</v>
      </c>
      <c r="N6" s="3">
        <v>0</v>
      </c>
      <c r="O6" s="34">
        <v>0</v>
      </c>
    </row>
    <row r="7" spans="1:15" ht="30" customHeight="1">
      <c r="A7" s="275"/>
      <c r="B7" s="65" t="s">
        <v>6</v>
      </c>
      <c r="C7" s="17" t="str">
        <f>IF(C6&lt;&gt;"",VLOOKUP(C6,用途分類!$A$2:$D$74,3),"")</f>
        <v>一戸建ての住宅</v>
      </c>
      <c r="D7" s="17" t="str">
        <f>IF(D6&lt;&gt;"",VLOOKUP(D6,用途分類!$A$2:$D$74,3),"")</f>
        <v/>
      </c>
      <c r="E7" s="17" t="str">
        <f>IF(E6&lt;&gt;"",VLOOKUP(E6,用途分類!$A$2:$D$74,3),"")</f>
        <v/>
      </c>
      <c r="G7" s="34">
        <f>IFERROR(VLOOKUP(C8,$K$6:$L$11,2),0)</f>
        <v>0</v>
      </c>
      <c r="H7" s="34">
        <f>IFERROR(VLOOKUP(D8,$K$6:$L$11,2),0)</f>
        <v>0</v>
      </c>
      <c r="I7" s="34">
        <f>IFERROR(VLOOKUP(E8,$K$6:$L$11,2),0)</f>
        <v>0</v>
      </c>
      <c r="K7" s="34" t="s">
        <v>248</v>
      </c>
      <c r="L7" s="34">
        <v>1</v>
      </c>
      <c r="N7" s="3">
        <v>100.001</v>
      </c>
      <c r="O7" s="34">
        <v>1</v>
      </c>
    </row>
    <row r="8" spans="1:15" ht="30" customHeight="1">
      <c r="A8" s="275"/>
      <c r="B8" s="5" t="s">
        <v>501</v>
      </c>
      <c r="C8" s="5" t="str">
        <f>IF(C6&lt;&gt;"",VLOOKUP(C6,用途分類!$A$2:$D$74,4),"")</f>
        <v>Ａ</v>
      </c>
      <c r="D8" s="5" t="str">
        <f>IF(D6&lt;&gt;"",VLOOKUP(D6,用途分類!$A$2:$D$74,4),"")</f>
        <v/>
      </c>
      <c r="E8" s="5" t="str">
        <f>IF(E6&lt;&gt;"",VLOOKUP(E6,用途分類!$A$2:$D$74,4),"")</f>
        <v/>
      </c>
      <c r="K8" s="34" t="s">
        <v>249</v>
      </c>
      <c r="L8" s="34">
        <v>2</v>
      </c>
      <c r="N8" s="3">
        <v>200.001</v>
      </c>
      <c r="O8" s="34">
        <v>2</v>
      </c>
    </row>
    <row r="9" spans="1:15" ht="30" customHeight="1">
      <c r="A9" s="196" t="s">
        <v>10</v>
      </c>
      <c r="B9" s="64" t="s">
        <v>11</v>
      </c>
      <c r="C9" s="45">
        <v>2</v>
      </c>
      <c r="D9" s="45"/>
      <c r="E9" s="45"/>
      <c r="G9" s="194" t="s">
        <v>260</v>
      </c>
      <c r="H9" s="194"/>
      <c r="I9" s="194"/>
      <c r="K9" s="34" t="s">
        <v>250</v>
      </c>
      <c r="L9" s="34">
        <v>3</v>
      </c>
      <c r="N9" s="3">
        <v>500.00099999999998</v>
      </c>
      <c r="O9" s="34">
        <v>3</v>
      </c>
    </row>
    <row r="10" spans="1:15" ht="30" customHeight="1">
      <c r="A10" s="196"/>
      <c r="B10" s="5" t="s">
        <v>12</v>
      </c>
      <c r="C10" s="46">
        <v>0</v>
      </c>
      <c r="D10" s="46"/>
      <c r="E10" s="46"/>
      <c r="G10" s="34">
        <f>IFERROR(VLOOKUP(C12,$N$6:$O$10,2,TRUE),0)</f>
        <v>1</v>
      </c>
      <c r="H10" s="34">
        <f>IFERROR(VLOOKUP(D12,$N$6:$O$10,2,TRUE),0)</f>
        <v>0</v>
      </c>
      <c r="I10" s="34">
        <f>IFERROR(VLOOKUP(E12,$N$6:$O$10,2,TRUE),0)</f>
        <v>0</v>
      </c>
      <c r="K10" s="34" t="s">
        <v>251</v>
      </c>
      <c r="L10" s="34">
        <v>4</v>
      </c>
      <c r="N10" s="68">
        <v>1000.001</v>
      </c>
      <c r="O10" s="34">
        <v>4</v>
      </c>
    </row>
    <row r="11" spans="1:15" ht="30" customHeight="1">
      <c r="A11" s="196" t="s">
        <v>17</v>
      </c>
      <c r="B11" s="196"/>
      <c r="C11" s="44" t="s">
        <v>517</v>
      </c>
      <c r="D11" s="44"/>
      <c r="E11" s="44"/>
      <c r="K11" s="34" t="s">
        <v>252</v>
      </c>
      <c r="L11" s="34">
        <v>5</v>
      </c>
    </row>
    <row r="12" spans="1:15" ht="30" customHeight="1">
      <c r="A12" s="196" t="s">
        <v>502</v>
      </c>
      <c r="B12" s="196"/>
      <c r="C12" s="47">
        <v>150</v>
      </c>
      <c r="D12" s="47"/>
      <c r="E12" s="47"/>
      <c r="G12" s="194" t="s">
        <v>357</v>
      </c>
      <c r="H12" s="194"/>
      <c r="I12" s="194"/>
    </row>
    <row r="13" spans="1:15" ht="30" customHeight="1">
      <c r="A13" s="196" t="s">
        <v>325</v>
      </c>
      <c r="B13" s="196"/>
      <c r="C13" s="47" t="s">
        <v>482</v>
      </c>
      <c r="D13" s="47"/>
      <c r="E13" s="47"/>
      <c r="G13" s="70">
        <f>IF(OR(C11="１号",C11="２号",C9+C10&lt;=2),0,1)</f>
        <v>0</v>
      </c>
      <c r="H13" s="70">
        <f t="shared" ref="H13:I13" si="0">IF(OR(D11="１号",D11="２号",D9+D10&lt;=2),0,1)</f>
        <v>0</v>
      </c>
      <c r="I13" s="70">
        <f t="shared" si="0"/>
        <v>0</v>
      </c>
    </row>
    <row r="14" spans="1:15" ht="30" customHeight="1">
      <c r="A14" s="196" t="s">
        <v>462</v>
      </c>
      <c r="B14" s="196"/>
      <c r="C14" s="124" t="s">
        <v>548</v>
      </c>
      <c r="D14" s="124"/>
      <c r="E14" s="124"/>
    </row>
    <row r="15" spans="1:15" ht="30" customHeight="1" thickBot="1">
      <c r="A15" s="274" t="s">
        <v>330</v>
      </c>
      <c r="B15" s="274"/>
      <c r="C15" s="120" t="s">
        <v>479</v>
      </c>
      <c r="D15" s="120"/>
      <c r="E15" s="120"/>
      <c r="G15" s="194" t="s">
        <v>369</v>
      </c>
      <c r="H15" s="194"/>
      <c r="I15" s="194"/>
    </row>
    <row r="16" spans="1:15" ht="30" hidden="1" customHeight="1" thickTop="1">
      <c r="C16" s="6" t="s">
        <v>18</v>
      </c>
      <c r="D16" s="6" t="s">
        <v>18</v>
      </c>
      <c r="E16" s="6" t="s">
        <v>18</v>
      </c>
      <c r="G16" s="40">
        <f>IFERROR(VLOOKUP(C11,基本手数料等!$I$56:$J$60,2),0)</f>
        <v>0</v>
      </c>
      <c r="H16" s="40">
        <f>IFERROR(VLOOKUP(D11,基本手数料等!$I$56:$J$60,2),0)</f>
        <v>0</v>
      </c>
      <c r="I16" s="40">
        <f>IFERROR(VLOOKUP(E11,基本手数料等!$I$56:$J$60,2),0)</f>
        <v>0</v>
      </c>
    </row>
    <row r="17" spans="1:11" ht="30" hidden="1" customHeight="1">
      <c r="A17" s="241" t="s">
        <v>19</v>
      </c>
      <c r="B17" s="241"/>
      <c r="C17" s="9">
        <f ca="1">IF(COUNTBLANK(C6:C15)=0,OFFSET(基本手数料等!$B$48,G10,G7),0)</f>
        <v>51000</v>
      </c>
      <c r="D17" s="9">
        <f ca="1">IF(COUNTBLANK(D6:D15)=0,OFFSET(基本手数料等!$B$48,H10,H7),0)</f>
        <v>0</v>
      </c>
      <c r="E17" s="9">
        <f ca="1">IF(COUNTBLANK(E6:E15)=0,OFFSET(基本手数料等!$B$48,I10,I7),0)</f>
        <v>0</v>
      </c>
      <c r="F17" s="31"/>
      <c r="K17" s="31"/>
    </row>
    <row r="18" spans="1:11" ht="30" hidden="1" customHeight="1">
      <c r="A18" s="239" t="s">
        <v>312</v>
      </c>
      <c r="B18" s="239"/>
      <c r="C18" s="10">
        <f ca="1">IF(COUNTBLANK(C6:C15)=0,OFFSET(基本手数料等!$I$48,G10,G7)*G13,0)</f>
        <v>0</v>
      </c>
      <c r="D18" s="10">
        <f ca="1">IF(COUNTBLANK(D6:D15)=0,OFFSET(基本手数料等!$I$48,H10,H7)*H13,0)</f>
        <v>0</v>
      </c>
      <c r="E18" s="10">
        <f ca="1">IF(COUNTBLANK(E6:E15)=0,OFFSET(基本手数料等!$I$48,I10,I7)*I13,0)</f>
        <v>0</v>
      </c>
      <c r="F18" s="31" t="s">
        <v>376</v>
      </c>
      <c r="G18" s="194" t="s">
        <v>353</v>
      </c>
      <c r="H18" s="194"/>
      <c r="I18" s="194"/>
      <c r="K18" s="31"/>
    </row>
    <row r="19" spans="1:11" ht="30" hidden="1" customHeight="1">
      <c r="A19" s="241" t="s">
        <v>39</v>
      </c>
      <c r="B19" s="241"/>
      <c r="C19" s="11">
        <f ca="1">IF(COUNTBLANK(C6:C15)=0,ROUNDDOWN(OFFSET(基本手数料等!$P$48,G10,G7)*G16,-3),0)</f>
        <v>0</v>
      </c>
      <c r="D19" s="11">
        <f ca="1">IF(COUNTBLANK(D6:D15)=0,ROUNDDOWN(OFFSET(基本手数料等!$P$48,H10,H7)*H16,-3),0)</f>
        <v>0</v>
      </c>
      <c r="E19" s="11">
        <f ca="1">IF(COUNTBLANK(E6:E15)=0,ROUNDDOWN(OFFSET(基本手数料等!$P$48,I10,I7)*I16,-3),0)</f>
        <v>0</v>
      </c>
      <c r="F19" s="31" t="s">
        <v>365</v>
      </c>
      <c r="G19" s="70">
        <f>IFERROR(VLOOKUP(C13,基本手数料等!$O$56:$P$57,2,FALSE),0)</f>
        <v>-2000</v>
      </c>
      <c r="H19" s="70">
        <f>IFERROR(VLOOKUP(D13,基本手数料等!$O$56:$P$57,2,FALSE),0)</f>
        <v>0</v>
      </c>
      <c r="I19" s="70">
        <f>IFERROR(VLOOKUP(E13,基本手数料等!$O$56:$P$57,2,FALSE),0)</f>
        <v>0</v>
      </c>
      <c r="K19" s="31"/>
    </row>
    <row r="20" spans="1:11" ht="30" hidden="1" customHeight="1">
      <c r="A20" s="279" t="s">
        <v>351</v>
      </c>
      <c r="B20" s="279"/>
      <c r="C20" s="71">
        <f>IF(COUNTBLANK(C6:C15)=0,G19,0)</f>
        <v>-2000</v>
      </c>
      <c r="D20" s="71">
        <f>IF(COUNTBLANK(D6:D15)=0,H19,0)</f>
        <v>0</v>
      </c>
      <c r="E20" s="71">
        <f>IF(COUNTBLANK(E6:E15)=0,I19,0)</f>
        <v>0</v>
      </c>
      <c r="F20" s="31" t="s">
        <v>379</v>
      </c>
      <c r="K20" s="31"/>
    </row>
    <row r="21" spans="1:11" ht="30" hidden="1" customHeight="1">
      <c r="A21" s="241" t="s">
        <v>37</v>
      </c>
      <c r="B21" s="241"/>
      <c r="C21" s="66">
        <f ca="1">ROUNDDOWN(SUM(C17:C20)*G22,-3)</f>
        <v>0</v>
      </c>
      <c r="D21" s="11">
        <f ca="1">ROUNDDOWN(SUM(D17:D20)*H22,-3)</f>
        <v>0</v>
      </c>
      <c r="E21" s="11">
        <f ca="1">ROUNDDOWN(SUM(E17:E20)*I22,-3)</f>
        <v>0</v>
      </c>
      <c r="F21" s="31" t="s">
        <v>380</v>
      </c>
      <c r="G21" s="194" t="s">
        <v>372</v>
      </c>
      <c r="H21" s="194"/>
      <c r="I21" s="194"/>
      <c r="K21" s="31"/>
    </row>
    <row r="22" spans="1:11" ht="30" hidden="1" customHeight="1">
      <c r="A22" s="241" t="s">
        <v>352</v>
      </c>
      <c r="B22" s="241"/>
      <c r="C22" s="12">
        <f ca="1">ROUNDDOWN(SUM(C17:C21)*G25,-3)</f>
        <v>0</v>
      </c>
      <c r="D22" s="12">
        <f ca="1">ROUNDDOWN(SUM(D17:D21)*H25,-3)</f>
        <v>0</v>
      </c>
      <c r="E22" s="12">
        <f ca="1">ROUNDDOWN(SUM(E17:E21)*I25,-3)</f>
        <v>0</v>
      </c>
      <c r="F22" s="31" t="s">
        <v>381</v>
      </c>
      <c r="G22" s="40">
        <f>基本手数料等!$M$56</f>
        <v>0</v>
      </c>
      <c r="H22" s="40">
        <f>基本手数料等!$M$57</f>
        <v>-0.5</v>
      </c>
      <c r="I22" s="40">
        <f>基本手数料等!$M$57</f>
        <v>-0.5</v>
      </c>
      <c r="K22" s="31"/>
    </row>
    <row r="23" spans="1:11" ht="30" hidden="1" customHeight="1" thickBot="1">
      <c r="A23" s="278" t="s">
        <v>404</v>
      </c>
      <c r="B23" s="278"/>
      <c r="C23" s="72">
        <f ca="1">ROUNDDOWN(SUM(C17:C22)*G28,-3)</f>
        <v>9000</v>
      </c>
      <c r="D23" s="72">
        <f ca="1">ROUNDDOWN(SUM(D17:D22)*H28,-3)</f>
        <v>0</v>
      </c>
      <c r="E23" s="72">
        <f ca="1">ROUNDDOWN(SUM(E17:E22)*I28,-3)</f>
        <v>0</v>
      </c>
      <c r="F23" s="31" t="s">
        <v>405</v>
      </c>
    </row>
    <row r="24" spans="1:11" ht="30" customHeight="1" thickTop="1" thickBot="1">
      <c r="A24" s="184" t="s">
        <v>21</v>
      </c>
      <c r="B24" s="184"/>
      <c r="C24" s="121">
        <f ca="1">SUM(C17:C23)</f>
        <v>58000</v>
      </c>
      <c r="D24" s="121">
        <f t="shared" ref="D24:E24" ca="1" si="1">SUM(D17:D23)</f>
        <v>0</v>
      </c>
      <c r="E24" s="121">
        <f t="shared" ca="1" si="1"/>
        <v>0</v>
      </c>
      <c r="F24" s="31" t="s">
        <v>368</v>
      </c>
      <c r="G24" s="194" t="s">
        <v>373</v>
      </c>
      <c r="H24" s="194"/>
      <c r="I24" s="194"/>
    </row>
    <row r="25" spans="1:11" ht="30" customHeight="1" thickBot="1">
      <c r="A25" s="233" t="s">
        <v>22</v>
      </c>
      <c r="B25" s="234"/>
      <c r="C25" s="240">
        <f ca="1">SUM(C24:E24)</f>
        <v>58000</v>
      </c>
      <c r="D25" s="240"/>
      <c r="E25" s="277"/>
      <c r="G25" s="40">
        <f>IFERROR(VLOOKUP(C15,基本手数料等!$R$56:$S$57,2,FALSE),0)</f>
        <v>0</v>
      </c>
      <c r="H25" s="40">
        <f>IFERROR(VLOOKUP(D15,基本手数料等!$R$56:$S$57,2,FALSE),0)</f>
        <v>0</v>
      </c>
      <c r="I25" s="40">
        <f>IFERROR(VLOOKUP(E15,基本手数料等!$R$56:$S$57,2,FALSE),0)</f>
        <v>0</v>
      </c>
    </row>
    <row r="26" spans="1:11" ht="24.75" customHeight="1">
      <c r="A26" s="256" t="s">
        <v>576</v>
      </c>
      <c r="B26" s="256"/>
      <c r="C26" s="256"/>
      <c r="D26" s="256"/>
      <c r="E26" s="256"/>
    </row>
    <row r="27" spans="1:11" s="155" customFormat="1" ht="24.75" customHeight="1">
      <c r="A27" s="257"/>
      <c r="B27" s="257"/>
      <c r="C27" s="257"/>
      <c r="D27" s="257"/>
      <c r="E27" s="257"/>
      <c r="G27" s="194" t="s">
        <v>403</v>
      </c>
      <c r="H27" s="194"/>
      <c r="I27" s="194"/>
    </row>
    <row r="28" spans="1:11" s="155" customFormat="1" ht="24.75" customHeight="1">
      <c r="A28" s="257"/>
      <c r="B28" s="257"/>
      <c r="C28" s="257"/>
      <c r="D28" s="257"/>
      <c r="E28" s="257"/>
      <c r="G28" s="40">
        <f>IFERROR(VLOOKUP(C14,基本手数料等!$U$56:$V$60,2,FALSE),0)</f>
        <v>0.2</v>
      </c>
      <c r="H28" s="40">
        <f>IFERROR(VLOOKUP(D14,基本手数料等!$U$56:$V$60,2,FALSE),0)</f>
        <v>0</v>
      </c>
      <c r="I28" s="40">
        <f>IFERROR(VLOOKUP(E14,基本手数料等!$U$56:$V$60,2,FALSE),0)</f>
        <v>0</v>
      </c>
    </row>
    <row r="29" spans="1:11" ht="30" customHeight="1">
      <c r="A29" s="117" t="s">
        <v>20</v>
      </c>
    </row>
    <row r="30" spans="1:11" ht="17.25" customHeight="1">
      <c r="A30" s="251" t="s">
        <v>3</v>
      </c>
      <c r="B30" s="252"/>
      <c r="C30" s="232" t="s">
        <v>1</v>
      </c>
      <c r="D30" s="8"/>
      <c r="E30" s="230" t="s">
        <v>24</v>
      </c>
    </row>
    <row r="31" spans="1:11" ht="25.5" customHeight="1">
      <c r="A31" s="253"/>
      <c r="B31" s="254"/>
      <c r="C31" s="194"/>
      <c r="D31" s="75" t="s">
        <v>30</v>
      </c>
      <c r="E31" s="231"/>
    </row>
    <row r="32" spans="1:11" s="155" customFormat="1" ht="27.75" customHeight="1">
      <c r="A32" s="245" t="s">
        <v>564</v>
      </c>
      <c r="B32" s="245"/>
      <c r="C32" s="160" t="s">
        <v>264</v>
      </c>
      <c r="D32" s="162"/>
      <c r="E32" s="7">
        <f>IF(C32="あり",基本手数料等!$B55,IF(C32="あり（構造計算書あり）",基本手数料等!$B56,0))</f>
        <v>0</v>
      </c>
      <c r="F32" s="155" t="s">
        <v>568</v>
      </c>
    </row>
    <row r="33" spans="1:9" s="155" customFormat="1" ht="27.75" customHeight="1">
      <c r="A33" s="280" t="s">
        <v>565</v>
      </c>
      <c r="B33" s="280"/>
      <c r="C33" s="44" t="s">
        <v>264</v>
      </c>
      <c r="D33" s="162"/>
      <c r="E33" s="7">
        <f>IF(C33="あり",基本手数料等!$B57,0)</f>
        <v>0</v>
      </c>
      <c r="F33" s="155" t="s">
        <v>569</v>
      </c>
    </row>
    <row r="34" spans="1:9" s="155" customFormat="1" ht="27.75" customHeight="1">
      <c r="A34" s="196" t="s">
        <v>592</v>
      </c>
      <c r="B34" s="196"/>
      <c r="C34" s="160" t="s">
        <v>264</v>
      </c>
      <c r="D34" s="161"/>
      <c r="E34" s="7">
        <f>IF(C34="あり（戸建住宅等）",基本手数料等!$B58,IF(C34="あり（共同住宅等）",基本手数料等!$B59,0))*D34</f>
        <v>0</v>
      </c>
      <c r="F34" s="155" t="s">
        <v>553</v>
      </c>
    </row>
    <row r="35" spans="1:9" s="155" customFormat="1" ht="27.75" customHeight="1">
      <c r="A35" s="245" t="s">
        <v>563</v>
      </c>
      <c r="B35" s="245"/>
      <c r="C35" s="44" t="s">
        <v>264</v>
      </c>
      <c r="D35" s="162"/>
      <c r="E35" s="7">
        <f>IF(C35="あり",基本手数料等!$B60,0)</f>
        <v>0</v>
      </c>
      <c r="F35" s="155" t="s">
        <v>555</v>
      </c>
    </row>
    <row r="36" spans="1:9" ht="27.75" customHeight="1">
      <c r="A36" s="245" t="s">
        <v>283</v>
      </c>
      <c r="B36" s="245"/>
      <c r="C36" s="44" t="s">
        <v>264</v>
      </c>
      <c r="D36" s="49"/>
      <c r="E36" s="7">
        <f>IF(C36="あり",D36*基本手数料等!$B$61,0)</f>
        <v>0</v>
      </c>
      <c r="F36" s="31" t="s">
        <v>406</v>
      </c>
    </row>
    <row r="37" spans="1:9" ht="27.75" customHeight="1" thickBot="1">
      <c r="A37" s="250" t="s">
        <v>2</v>
      </c>
      <c r="B37" s="250"/>
      <c r="C37" s="48"/>
      <c r="D37" s="50"/>
      <c r="E37" s="51"/>
    </row>
    <row r="38" spans="1:9" ht="30" customHeight="1" thickBot="1">
      <c r="A38" s="233" t="s">
        <v>34</v>
      </c>
      <c r="B38" s="234"/>
      <c r="C38" s="240">
        <f>SUM(E32:E37)</f>
        <v>0</v>
      </c>
      <c r="D38" s="240"/>
      <c r="E38" s="277"/>
    </row>
    <row r="39" spans="1:9" ht="17.25" customHeight="1" thickBot="1">
      <c r="A39" s="246"/>
      <c r="B39" s="247"/>
      <c r="C39" s="247"/>
      <c r="D39" s="247"/>
      <c r="E39" s="247"/>
    </row>
    <row r="40" spans="1:9" ht="40.5" customHeight="1" thickBot="1">
      <c r="A40" s="242" t="s">
        <v>35</v>
      </c>
      <c r="B40" s="243"/>
      <c r="C40" s="59" t="s">
        <v>323</v>
      </c>
      <c r="D40" s="248">
        <f ca="1">C25+C38</f>
        <v>58000</v>
      </c>
      <c r="E40" s="249"/>
    </row>
    <row r="41" spans="1:9" s="155" customFormat="1" ht="24.75" customHeight="1">
      <c r="A41" s="273" t="s">
        <v>557</v>
      </c>
      <c r="B41" s="273"/>
      <c r="C41" s="273"/>
      <c r="D41" s="273"/>
      <c r="E41" s="273"/>
    </row>
    <row r="42" spans="1:9" s="155" customFormat="1" ht="24.75" customHeight="1">
      <c r="A42" s="272" t="s">
        <v>570</v>
      </c>
      <c r="B42" s="272"/>
      <c r="C42" s="272"/>
      <c r="D42" s="272"/>
      <c r="E42" s="272"/>
    </row>
    <row r="43" spans="1:9" ht="29.25" customHeight="1">
      <c r="A43" s="168" t="s">
        <v>483</v>
      </c>
      <c r="B43" s="113"/>
      <c r="C43" s="113"/>
      <c r="D43" s="113"/>
      <c r="E43" s="113"/>
    </row>
    <row r="44" spans="1:9" ht="29.25" customHeight="1">
      <c r="A44" s="270" t="s">
        <v>21</v>
      </c>
      <c r="B44" s="270"/>
      <c r="C44" s="123">
        <f ca="1">G46</f>
        <v>29000</v>
      </c>
      <c r="D44" s="123">
        <f ca="1">H46</f>
        <v>0</v>
      </c>
      <c r="E44" s="123">
        <f ca="1">I46</f>
        <v>0</v>
      </c>
      <c r="G44" s="194" t="s">
        <v>481</v>
      </c>
      <c r="H44" s="194"/>
      <c r="I44" s="194"/>
    </row>
    <row r="45" spans="1:9" s="113" customFormat="1" ht="29.25" customHeight="1">
      <c r="A45" s="270" t="s">
        <v>24</v>
      </c>
      <c r="B45" s="270"/>
      <c r="C45" s="271">
        <f>C38</f>
        <v>0</v>
      </c>
      <c r="D45" s="271"/>
      <c r="E45" s="271"/>
      <c r="G45" s="122">
        <f>IF(OR(C8="Ａ",C8="Ｂ",C8="Ｃ"),0.5,1)</f>
        <v>0.5</v>
      </c>
      <c r="H45" s="122">
        <f>IF(OR(D8="Ａ",D8="Ｂ",D8="Ｃ"),0.5,1)</f>
        <v>1</v>
      </c>
      <c r="I45" s="122">
        <f>IF(OR(E8="Ａ",E8="Ｂ",E8="Ｃ"),0.5,1)</f>
        <v>1</v>
      </c>
    </row>
    <row r="46" spans="1:9" ht="29.25" customHeight="1">
      <c r="A46" s="270" t="s">
        <v>35</v>
      </c>
      <c r="B46" s="270"/>
      <c r="C46" s="276">
        <f ca="1">SUM(C44:E44)+C45</f>
        <v>29000</v>
      </c>
      <c r="D46" s="276"/>
      <c r="E46" s="276"/>
      <c r="G46" s="70">
        <f ca="1">ROUNDDOWN(C24*G45,-3)</f>
        <v>29000</v>
      </c>
      <c r="H46" s="70">
        <f ca="1">ROUNDDOWN(D24*H45,-3)</f>
        <v>0</v>
      </c>
      <c r="I46" s="70">
        <f ca="1">ROUNDDOWN(E24*I45,-3)</f>
        <v>0</v>
      </c>
    </row>
  </sheetData>
  <sheetProtection algorithmName="SHA-512" hashValue="l+94/3KHAT5Ta2VOEuXl+lhct+EljK86a0Jud7DW+0aPbVNSsgzxrM/h39El/VMy14lU5WEpLSHrfS2Dp9zU/w==" saltValue="wrZ8d6qn1P9ciGpJOaT+WQ==" spinCount="100000" sheet="1" selectLockedCells="1"/>
  <mergeCells count="51">
    <mergeCell ref="G27:I27"/>
    <mergeCell ref="C25:E25"/>
    <mergeCell ref="G44:I44"/>
    <mergeCell ref="A44:B44"/>
    <mergeCell ref="A46:B46"/>
    <mergeCell ref="C46:E46"/>
    <mergeCell ref="A45:B45"/>
    <mergeCell ref="C45:E45"/>
    <mergeCell ref="A42:E42"/>
    <mergeCell ref="A32:B32"/>
    <mergeCell ref="A33:B33"/>
    <mergeCell ref="C38:E38"/>
    <mergeCell ref="A39:E39"/>
    <mergeCell ref="A40:B40"/>
    <mergeCell ref="D40:E40"/>
    <mergeCell ref="A36:B36"/>
    <mergeCell ref="G21:I21"/>
    <mergeCell ref="A21:B21"/>
    <mergeCell ref="A22:B22"/>
    <mergeCell ref="A20:B20"/>
    <mergeCell ref="G24:I24"/>
    <mergeCell ref="A24:B24"/>
    <mergeCell ref="A1:B1"/>
    <mergeCell ref="A35:B35"/>
    <mergeCell ref="G18:I18"/>
    <mergeCell ref="A2:E2"/>
    <mergeCell ref="A5:B5"/>
    <mergeCell ref="A6:A8"/>
    <mergeCell ref="G6:I6"/>
    <mergeCell ref="A9:A10"/>
    <mergeCell ref="G9:I9"/>
    <mergeCell ref="G12:I12"/>
    <mergeCell ref="A13:B13"/>
    <mergeCell ref="A15:B15"/>
    <mergeCell ref="A14:B14"/>
    <mergeCell ref="G15:I15"/>
    <mergeCell ref="A17:B17"/>
    <mergeCell ref="A18:B18"/>
    <mergeCell ref="A41:E41"/>
    <mergeCell ref="A11:B11"/>
    <mergeCell ref="A12:B12"/>
    <mergeCell ref="A30:B31"/>
    <mergeCell ref="C30:C31"/>
    <mergeCell ref="E30:E31"/>
    <mergeCell ref="A19:B19"/>
    <mergeCell ref="A26:E28"/>
    <mergeCell ref="A37:B37"/>
    <mergeCell ref="A38:B38"/>
    <mergeCell ref="A25:B25"/>
    <mergeCell ref="A23:B23"/>
    <mergeCell ref="A34:B34"/>
  </mergeCells>
  <phoneticPr fontId="2"/>
  <conditionalFormatting sqref="A43:E46">
    <cfRule type="expression" dxfId="5" priority="8">
      <formula>OR($C$8="Ｄ",$C$8="Ｅ",$C$8="Ｆ")</formula>
    </cfRule>
  </conditionalFormatting>
  <conditionalFormatting sqref="C32">
    <cfRule type="cellIs" dxfId="4" priority="5" operator="equal">
      <formula>"なし"</formula>
    </cfRule>
  </conditionalFormatting>
  <conditionalFormatting sqref="C33 C35:C36">
    <cfRule type="cellIs" dxfId="3" priority="9" operator="equal">
      <formula>"あり"</formula>
    </cfRule>
  </conditionalFormatting>
  <conditionalFormatting sqref="C34">
    <cfRule type="cellIs" dxfId="2" priority="1" operator="equal">
      <formula>"なし"</formula>
    </cfRule>
  </conditionalFormatting>
  <conditionalFormatting sqref="D34">
    <cfRule type="expression" dxfId="1" priority="2">
      <formula>$C34="なし"</formula>
    </cfRule>
  </conditionalFormatting>
  <conditionalFormatting sqref="D36">
    <cfRule type="expression" dxfId="0" priority="11">
      <formula>$C36="あり"</formula>
    </cfRule>
  </conditionalFormatting>
  <dataValidations count="7">
    <dataValidation type="list" allowBlank="1" showInputMessage="1" showErrorMessage="1" sqref="C11:E11" xr:uid="{82D11089-5485-4AAD-9214-2A80EF2E8819}">
      <formula1>"非該当,１号,２号,３号,４号"</formula1>
    </dataValidation>
    <dataValidation type="list" allowBlank="1" showInputMessage="1" showErrorMessage="1" sqref="C15:E15" xr:uid="{2DD4BBEE-1D22-48F7-8331-D948433181E7}">
      <formula1>"当センター,他機関"</formula1>
    </dataValidation>
    <dataValidation type="list" allowBlank="1" showInputMessage="1" showErrorMessage="1" sqref="C13:E13" xr:uid="{CF7F0A1E-57CB-4A18-A885-8099E7A7606A}">
      <formula1>"済,対象外"</formula1>
    </dataValidation>
    <dataValidation type="list" allowBlank="1" showInputMessage="1" showErrorMessage="1" sqref="D14:E14" xr:uid="{9DFE31A3-C2B1-4D20-B4D6-211D885B9B02}">
      <formula1>"対象（軽微変更ルートBなし）,対象（軽微変更ルートBあり）,対象外"</formula1>
    </dataValidation>
    <dataValidation type="list" allowBlank="1" showInputMessage="1" showErrorMessage="1" sqref="C32" xr:uid="{9C63ABBB-C1CE-4DF3-B2BE-095EEAA57914}">
      <formula1>"なし,あり,あり（構造計算書あり）"</formula1>
    </dataValidation>
    <dataValidation type="list" allowBlank="1" showInputMessage="1" showErrorMessage="1" sqref="C33 C35:C36" xr:uid="{19AF6F53-9CD5-41B7-BED0-E8AF630545F9}">
      <formula1>"なし,あり"</formula1>
    </dataValidation>
    <dataValidation type="list" allowBlank="1" showInputMessage="1" showErrorMessage="1" sqref="C34" xr:uid="{A5ABFD62-9E43-4B04-91AE-30D419DA760F}">
      <formula1>"なし,あり（戸建住宅等）,あり（共同住宅等）"</formula1>
    </dataValidation>
  </dataValidations>
  <pageMargins left="1.22" right="0.23622047244094491" top="0.39" bottom="0.31496062992125984" header="0.31496062992125984" footer="0.31496062992125984"/>
  <pageSetup paperSize="9" scale="72" orientation="portrait"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9C7138CB-6F98-45DE-969C-DBCB8D04984C}">
          <x14:formula1>
            <xm:f>用途分類!$A$2:$A$74</xm:f>
          </x14:formula1>
          <xm:sqref>C6:E6</xm:sqref>
        </x14:dataValidation>
        <x14:dataValidation type="list" allowBlank="1" showInputMessage="1" showErrorMessage="1" xr:uid="{08F60542-EB64-484F-9046-C59F9BE7AB4C}">
          <x14:formula1>
            <xm:f>基本手数料等!$U$56:$U$60</xm:f>
          </x14:formula1>
          <xm:sqref>C14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F4BDE-288D-4B0E-A181-FF2CA5868BCC}">
  <sheetPr>
    <tabColor theme="4" tint="0.79998168889431442"/>
    <pageSetUpPr fitToPage="1"/>
  </sheetPr>
  <dimension ref="A1:G74"/>
  <sheetViews>
    <sheetView workbookViewId="0">
      <pane ySplit="7" topLeftCell="A8" activePane="bottomLeft" state="frozen"/>
      <selection activeCell="C13" sqref="C13"/>
      <selection pane="bottomLeft" activeCell="B2" sqref="B2"/>
    </sheetView>
  </sheetViews>
  <sheetFormatPr defaultRowHeight="18.75"/>
  <cols>
    <col min="1" max="1" width="16.875" style="1" customWidth="1"/>
    <col min="2" max="2" width="49.25" style="1" customWidth="1"/>
    <col min="3" max="3" width="27.5" style="1" customWidth="1"/>
    <col min="4" max="4" width="12" style="4" customWidth="1"/>
    <col min="5" max="5" width="9" style="1"/>
    <col min="6" max="6" width="9" style="4"/>
    <col min="7" max="7" width="52" style="1" customWidth="1"/>
    <col min="8" max="16384" width="9" style="1"/>
  </cols>
  <sheetData>
    <row r="1" spans="1:7">
      <c r="A1" s="15" t="s">
        <v>41</v>
      </c>
      <c r="B1" s="15" t="s">
        <v>185</v>
      </c>
      <c r="C1" s="15" t="s">
        <v>190</v>
      </c>
      <c r="D1" s="15" t="s">
        <v>189</v>
      </c>
    </row>
    <row r="2" spans="1:7">
      <c r="A2" s="15" t="s">
        <v>113</v>
      </c>
      <c r="B2" s="16" t="s">
        <v>108</v>
      </c>
      <c r="C2" s="16" t="s">
        <v>108</v>
      </c>
      <c r="D2" s="18" t="s">
        <v>187</v>
      </c>
      <c r="F2" s="18" t="s">
        <v>187</v>
      </c>
      <c r="G2" s="3" t="s">
        <v>243</v>
      </c>
    </row>
    <row r="3" spans="1:7">
      <c r="A3" s="15" t="s">
        <v>114</v>
      </c>
      <c r="B3" s="16" t="s">
        <v>109</v>
      </c>
      <c r="C3" s="16" t="s">
        <v>109</v>
      </c>
      <c r="D3" s="19" t="s">
        <v>234</v>
      </c>
      <c r="F3" s="19" t="s">
        <v>234</v>
      </c>
      <c r="G3" s="3" t="s">
        <v>238</v>
      </c>
    </row>
    <row r="4" spans="1:7">
      <c r="A4" s="15" t="s">
        <v>115</v>
      </c>
      <c r="B4" s="16" t="s">
        <v>110</v>
      </c>
      <c r="C4" s="16" t="s">
        <v>110</v>
      </c>
      <c r="D4" s="20" t="s">
        <v>188</v>
      </c>
      <c r="F4" s="20" t="s">
        <v>188</v>
      </c>
      <c r="G4" s="3" t="s">
        <v>244</v>
      </c>
    </row>
    <row r="5" spans="1:7">
      <c r="A5" s="15" t="s">
        <v>116</v>
      </c>
      <c r="B5" s="16" t="s">
        <v>111</v>
      </c>
      <c r="C5" s="16" t="s">
        <v>111</v>
      </c>
      <c r="D5" s="20" t="s">
        <v>188</v>
      </c>
      <c r="F5" s="21" t="s">
        <v>235</v>
      </c>
      <c r="G5" s="3" t="s">
        <v>236</v>
      </c>
    </row>
    <row r="6" spans="1:7">
      <c r="A6" s="15" t="s">
        <v>117</v>
      </c>
      <c r="B6" s="16" t="s">
        <v>112</v>
      </c>
      <c r="C6" s="16" t="s">
        <v>112</v>
      </c>
      <c r="D6" s="20" t="s">
        <v>188</v>
      </c>
      <c r="F6" s="23" t="s">
        <v>237</v>
      </c>
      <c r="G6" s="3" t="s">
        <v>245</v>
      </c>
    </row>
    <row r="7" spans="1:7">
      <c r="A7" s="15" t="s">
        <v>118</v>
      </c>
      <c r="B7" s="16" t="s">
        <v>62</v>
      </c>
      <c r="C7" s="16" t="s">
        <v>191</v>
      </c>
      <c r="D7" s="18" t="s">
        <v>187</v>
      </c>
      <c r="F7" s="22" t="s">
        <v>239</v>
      </c>
      <c r="G7" s="3" t="s">
        <v>246</v>
      </c>
    </row>
    <row r="8" spans="1:7">
      <c r="A8" s="15" t="s">
        <v>119</v>
      </c>
      <c r="B8" s="16" t="s">
        <v>63</v>
      </c>
      <c r="C8" s="16" t="s">
        <v>63</v>
      </c>
      <c r="D8" s="22" t="s">
        <v>239</v>
      </c>
    </row>
    <row r="9" spans="1:7">
      <c r="A9" s="15" t="s">
        <v>120</v>
      </c>
      <c r="B9" s="16" t="s">
        <v>64</v>
      </c>
      <c r="C9" s="16" t="s">
        <v>64</v>
      </c>
      <c r="D9" s="22" t="s">
        <v>239</v>
      </c>
    </row>
    <row r="10" spans="1:7">
      <c r="A10" s="15" t="s">
        <v>121</v>
      </c>
      <c r="B10" s="16" t="s">
        <v>65</v>
      </c>
      <c r="C10" s="16" t="s">
        <v>65</v>
      </c>
      <c r="D10" s="22" t="s">
        <v>239</v>
      </c>
    </row>
    <row r="11" spans="1:7">
      <c r="A11" s="15" t="s">
        <v>122</v>
      </c>
      <c r="B11" s="16" t="s">
        <v>66</v>
      </c>
      <c r="C11" s="16" t="s">
        <v>193</v>
      </c>
      <c r="D11" s="22" t="s">
        <v>239</v>
      </c>
    </row>
    <row r="12" spans="1:7">
      <c r="A12" s="15" t="s">
        <v>123</v>
      </c>
      <c r="B12" s="16" t="s">
        <v>67</v>
      </c>
      <c r="C12" s="16" t="s">
        <v>67</v>
      </c>
      <c r="D12" s="22" t="s">
        <v>239</v>
      </c>
    </row>
    <row r="13" spans="1:7">
      <c r="A13" s="15" t="s">
        <v>124</v>
      </c>
      <c r="B13" s="16" t="s">
        <v>68</v>
      </c>
      <c r="C13" s="16" t="s">
        <v>192</v>
      </c>
      <c r="D13" s="22" t="s">
        <v>239</v>
      </c>
    </row>
    <row r="14" spans="1:7">
      <c r="A14" s="15" t="s">
        <v>125</v>
      </c>
      <c r="B14" s="16" t="s">
        <v>69</v>
      </c>
      <c r="C14" s="16" t="s">
        <v>69</v>
      </c>
      <c r="D14" s="22" t="s">
        <v>239</v>
      </c>
    </row>
    <row r="15" spans="1:7">
      <c r="A15" s="15" t="s">
        <v>126</v>
      </c>
      <c r="B15" s="16" t="s">
        <v>70</v>
      </c>
      <c r="C15" s="16" t="s">
        <v>70</v>
      </c>
      <c r="D15" s="22" t="s">
        <v>239</v>
      </c>
    </row>
    <row r="16" spans="1:7">
      <c r="A16" s="15" t="s">
        <v>127</v>
      </c>
      <c r="B16" s="16" t="s">
        <v>71</v>
      </c>
      <c r="C16" s="16" t="s">
        <v>71</v>
      </c>
      <c r="D16" s="22" t="s">
        <v>239</v>
      </c>
    </row>
    <row r="17" spans="1:4">
      <c r="A17" s="15" t="s">
        <v>128</v>
      </c>
      <c r="B17" s="16" t="s">
        <v>42</v>
      </c>
      <c r="C17" s="16" t="s">
        <v>194</v>
      </c>
      <c r="D17" s="22" t="s">
        <v>239</v>
      </c>
    </row>
    <row r="18" spans="1:4">
      <c r="A18" s="15" t="s">
        <v>129</v>
      </c>
      <c r="B18" s="16" t="s">
        <v>43</v>
      </c>
      <c r="C18" s="16" t="s">
        <v>195</v>
      </c>
      <c r="D18" s="22" t="s">
        <v>239</v>
      </c>
    </row>
    <row r="19" spans="1:4">
      <c r="A19" s="15" t="s">
        <v>130</v>
      </c>
      <c r="B19" s="16" t="s">
        <v>44</v>
      </c>
      <c r="C19" s="16" t="s">
        <v>196</v>
      </c>
      <c r="D19" s="22" t="s">
        <v>239</v>
      </c>
    </row>
    <row r="20" spans="1:4">
      <c r="A20" s="15" t="s">
        <v>131</v>
      </c>
      <c r="B20" s="16" t="s">
        <v>45</v>
      </c>
      <c r="C20" s="16" t="s">
        <v>197</v>
      </c>
      <c r="D20" s="23" t="s">
        <v>237</v>
      </c>
    </row>
    <row r="21" spans="1:4">
      <c r="A21" s="15" t="s">
        <v>132</v>
      </c>
      <c r="B21" s="16" t="s">
        <v>46</v>
      </c>
      <c r="C21" s="16" t="s">
        <v>198</v>
      </c>
      <c r="D21" s="22" t="s">
        <v>239</v>
      </c>
    </row>
    <row r="22" spans="1:4">
      <c r="A22" s="15" t="s">
        <v>133</v>
      </c>
      <c r="B22" s="16" t="s">
        <v>72</v>
      </c>
      <c r="C22" s="16" t="s">
        <v>199</v>
      </c>
      <c r="D22" s="22" t="s">
        <v>239</v>
      </c>
    </row>
    <row r="23" spans="1:4">
      <c r="A23" s="15" t="s">
        <v>134</v>
      </c>
      <c r="B23" s="16" t="s">
        <v>47</v>
      </c>
      <c r="C23" s="16" t="s">
        <v>200</v>
      </c>
      <c r="D23" s="22" t="s">
        <v>239</v>
      </c>
    </row>
    <row r="24" spans="1:4">
      <c r="A24" s="15" t="s">
        <v>135</v>
      </c>
      <c r="B24" s="16" t="s">
        <v>73</v>
      </c>
      <c r="C24" s="16" t="s">
        <v>201</v>
      </c>
      <c r="D24" s="23" t="s">
        <v>237</v>
      </c>
    </row>
    <row r="25" spans="1:4" ht="22.5">
      <c r="A25" s="15" t="s">
        <v>136</v>
      </c>
      <c r="B25" s="16" t="s">
        <v>202</v>
      </c>
      <c r="C25" s="16" t="s">
        <v>203</v>
      </c>
      <c r="D25" s="22" t="s">
        <v>239</v>
      </c>
    </row>
    <row r="26" spans="1:4">
      <c r="A26" s="15" t="s">
        <v>137</v>
      </c>
      <c r="B26" s="16" t="s">
        <v>74</v>
      </c>
      <c r="C26" s="16" t="s">
        <v>204</v>
      </c>
      <c r="D26" s="22" t="s">
        <v>239</v>
      </c>
    </row>
    <row r="27" spans="1:4">
      <c r="A27" s="15" t="s">
        <v>138</v>
      </c>
      <c r="B27" s="16" t="s">
        <v>48</v>
      </c>
      <c r="C27" s="16" t="s">
        <v>205</v>
      </c>
      <c r="D27" s="22" t="s">
        <v>239</v>
      </c>
    </row>
    <row r="28" spans="1:4">
      <c r="A28" s="15" t="s">
        <v>139</v>
      </c>
      <c r="B28" s="16" t="s">
        <v>49</v>
      </c>
      <c r="C28" s="16" t="s">
        <v>206</v>
      </c>
      <c r="D28" s="22" t="s">
        <v>239</v>
      </c>
    </row>
    <row r="29" spans="1:4">
      <c r="A29" s="15" t="s">
        <v>140</v>
      </c>
      <c r="B29" s="16" t="s">
        <v>50</v>
      </c>
      <c r="C29" s="16" t="s">
        <v>207</v>
      </c>
      <c r="D29" s="23" t="s">
        <v>237</v>
      </c>
    </row>
    <row r="30" spans="1:4">
      <c r="A30" s="15" t="s">
        <v>141</v>
      </c>
      <c r="B30" s="16" t="s">
        <v>51</v>
      </c>
      <c r="C30" s="16" t="s">
        <v>51</v>
      </c>
      <c r="D30" s="22" t="s">
        <v>239</v>
      </c>
    </row>
    <row r="31" spans="1:4">
      <c r="A31" s="15" t="s">
        <v>142</v>
      </c>
      <c r="B31" s="16" t="s">
        <v>75</v>
      </c>
      <c r="C31" s="16" t="s">
        <v>75</v>
      </c>
      <c r="D31" s="23" t="s">
        <v>237</v>
      </c>
    </row>
    <row r="32" spans="1:4">
      <c r="A32" s="15" t="s">
        <v>143</v>
      </c>
      <c r="B32" s="16" t="s">
        <v>76</v>
      </c>
      <c r="C32" s="16" t="s">
        <v>76</v>
      </c>
      <c r="D32" s="23" t="s">
        <v>237</v>
      </c>
    </row>
    <row r="33" spans="1:4" ht="22.5">
      <c r="A33" s="15" t="s">
        <v>144</v>
      </c>
      <c r="B33" s="16" t="s">
        <v>77</v>
      </c>
      <c r="C33" s="16" t="s">
        <v>240</v>
      </c>
      <c r="D33" s="23" t="s">
        <v>237</v>
      </c>
    </row>
    <row r="34" spans="1:4">
      <c r="A34" s="15" t="s">
        <v>145</v>
      </c>
      <c r="B34" s="16" t="s">
        <v>78</v>
      </c>
      <c r="C34" s="16" t="s">
        <v>241</v>
      </c>
      <c r="D34" s="23" t="s">
        <v>237</v>
      </c>
    </row>
    <row r="35" spans="1:4">
      <c r="A35" s="15" t="s">
        <v>146</v>
      </c>
      <c r="B35" s="16" t="s">
        <v>92</v>
      </c>
      <c r="C35" s="16" t="s">
        <v>208</v>
      </c>
      <c r="D35" s="23" t="s">
        <v>237</v>
      </c>
    </row>
    <row r="36" spans="1:4" ht="22.5">
      <c r="A36" s="15" t="s">
        <v>147</v>
      </c>
      <c r="B36" s="16" t="s">
        <v>93</v>
      </c>
      <c r="C36" s="16" t="s">
        <v>209</v>
      </c>
      <c r="D36" s="23" t="s">
        <v>237</v>
      </c>
    </row>
    <row r="37" spans="1:4">
      <c r="A37" s="15" t="s">
        <v>148</v>
      </c>
      <c r="B37" s="16" t="s">
        <v>79</v>
      </c>
      <c r="C37" s="16" t="s">
        <v>210</v>
      </c>
      <c r="D37" s="23" t="s">
        <v>237</v>
      </c>
    </row>
    <row r="38" spans="1:4">
      <c r="A38" s="15" t="s">
        <v>149</v>
      </c>
      <c r="B38" s="16" t="s">
        <v>94</v>
      </c>
      <c r="C38" s="16" t="s">
        <v>211</v>
      </c>
      <c r="D38" s="23" t="s">
        <v>237</v>
      </c>
    </row>
    <row r="39" spans="1:4">
      <c r="A39" s="15" t="s">
        <v>150</v>
      </c>
      <c r="B39" s="16" t="s">
        <v>95</v>
      </c>
      <c r="C39" s="16" t="s">
        <v>95</v>
      </c>
      <c r="D39" s="22" t="s">
        <v>239</v>
      </c>
    </row>
    <row r="40" spans="1:4">
      <c r="A40" s="15" t="s">
        <v>151</v>
      </c>
      <c r="B40" s="16" t="s">
        <v>96</v>
      </c>
      <c r="C40" s="16" t="s">
        <v>212</v>
      </c>
      <c r="D40" s="23" t="s">
        <v>237</v>
      </c>
    </row>
    <row r="41" spans="1:4" ht="22.5">
      <c r="A41" s="15" t="s">
        <v>152</v>
      </c>
      <c r="B41" s="16" t="s">
        <v>52</v>
      </c>
      <c r="C41" s="16" t="s">
        <v>213</v>
      </c>
      <c r="D41" s="22" t="s">
        <v>239</v>
      </c>
    </row>
    <row r="42" spans="1:4">
      <c r="A42" s="15" t="s">
        <v>153</v>
      </c>
      <c r="B42" s="16" t="s">
        <v>53</v>
      </c>
      <c r="C42" s="16" t="s">
        <v>214</v>
      </c>
      <c r="D42" s="22" t="s">
        <v>239</v>
      </c>
    </row>
    <row r="43" spans="1:4" ht="22.5">
      <c r="A43" s="15" t="s">
        <v>154</v>
      </c>
      <c r="B43" s="16" t="s">
        <v>80</v>
      </c>
      <c r="C43" s="16" t="s">
        <v>215</v>
      </c>
      <c r="D43" s="22" t="s">
        <v>239</v>
      </c>
    </row>
    <row r="44" spans="1:4">
      <c r="A44" s="15" t="s">
        <v>155</v>
      </c>
      <c r="B44" s="16" t="s">
        <v>54</v>
      </c>
      <c r="C44" s="16" t="s">
        <v>216</v>
      </c>
      <c r="D44" s="22" t="s">
        <v>239</v>
      </c>
    </row>
    <row r="45" spans="1:4">
      <c r="A45" s="15" t="s">
        <v>156</v>
      </c>
      <c r="B45" s="16" t="s">
        <v>97</v>
      </c>
      <c r="C45" s="16" t="s">
        <v>97</v>
      </c>
      <c r="D45" s="23" t="s">
        <v>237</v>
      </c>
    </row>
    <row r="46" spans="1:4">
      <c r="A46" s="15" t="s">
        <v>157</v>
      </c>
      <c r="B46" s="16" t="s">
        <v>98</v>
      </c>
      <c r="C46" s="16" t="s">
        <v>98</v>
      </c>
      <c r="D46" s="21" t="s">
        <v>235</v>
      </c>
    </row>
    <row r="47" spans="1:4">
      <c r="A47" s="15" t="s">
        <v>158</v>
      </c>
      <c r="B47" s="16" t="s">
        <v>99</v>
      </c>
      <c r="C47" s="16" t="s">
        <v>217</v>
      </c>
      <c r="D47" s="21" t="s">
        <v>235</v>
      </c>
    </row>
    <row r="48" spans="1:4">
      <c r="A48" s="15" t="s">
        <v>159</v>
      </c>
      <c r="B48" s="16" t="s">
        <v>81</v>
      </c>
      <c r="C48" s="16" t="s">
        <v>218</v>
      </c>
      <c r="D48" s="22" t="s">
        <v>239</v>
      </c>
    </row>
    <row r="49" spans="1:4" ht="45">
      <c r="A49" s="15" t="s">
        <v>160</v>
      </c>
      <c r="B49" s="16" t="s">
        <v>82</v>
      </c>
      <c r="C49" s="16" t="s">
        <v>219</v>
      </c>
      <c r="D49" s="22" t="s">
        <v>239</v>
      </c>
    </row>
    <row r="50" spans="1:4" ht="22.5">
      <c r="A50" s="15" t="s">
        <v>161</v>
      </c>
      <c r="B50" s="16" t="s">
        <v>83</v>
      </c>
      <c r="C50" s="16" t="s">
        <v>220</v>
      </c>
      <c r="D50" s="22" t="s">
        <v>239</v>
      </c>
    </row>
    <row r="51" spans="1:4">
      <c r="A51" s="15" t="s">
        <v>162</v>
      </c>
      <c r="B51" s="16" t="s">
        <v>84</v>
      </c>
      <c r="C51" s="16" t="s">
        <v>221</v>
      </c>
      <c r="D51" s="22" t="s">
        <v>239</v>
      </c>
    </row>
    <row r="52" spans="1:4" ht="123.75">
      <c r="A52" s="15" t="s">
        <v>163</v>
      </c>
      <c r="B52" s="16" t="s">
        <v>85</v>
      </c>
      <c r="C52" s="16" t="s">
        <v>222</v>
      </c>
      <c r="D52" s="23" t="s">
        <v>237</v>
      </c>
    </row>
    <row r="53" spans="1:4" ht="22.5">
      <c r="A53" s="15" t="s">
        <v>164</v>
      </c>
      <c r="B53" s="16" t="s">
        <v>86</v>
      </c>
      <c r="C53" s="16" t="s">
        <v>223</v>
      </c>
      <c r="D53" s="23" t="s">
        <v>237</v>
      </c>
    </row>
    <row r="54" spans="1:4">
      <c r="A54" s="15" t="s">
        <v>165</v>
      </c>
      <c r="B54" s="16" t="s">
        <v>87</v>
      </c>
      <c r="C54" s="16" t="s">
        <v>224</v>
      </c>
      <c r="D54" s="23" t="s">
        <v>237</v>
      </c>
    </row>
    <row r="55" spans="1:4">
      <c r="A55" s="15" t="s">
        <v>166</v>
      </c>
      <c r="B55" s="16" t="s">
        <v>88</v>
      </c>
      <c r="C55" s="16" t="s">
        <v>88</v>
      </c>
      <c r="D55" s="23" t="s">
        <v>237</v>
      </c>
    </row>
    <row r="56" spans="1:4">
      <c r="A56" s="15" t="s">
        <v>167</v>
      </c>
      <c r="B56" s="16" t="s">
        <v>55</v>
      </c>
      <c r="C56" s="16" t="s">
        <v>225</v>
      </c>
      <c r="D56" s="22" t="s">
        <v>239</v>
      </c>
    </row>
    <row r="57" spans="1:4">
      <c r="A57" s="15" t="s">
        <v>168</v>
      </c>
      <c r="B57" s="16" t="s">
        <v>100</v>
      </c>
      <c r="C57" s="16" t="s">
        <v>100</v>
      </c>
      <c r="D57" s="21" t="s">
        <v>235</v>
      </c>
    </row>
    <row r="58" spans="1:4">
      <c r="A58" s="15" t="s">
        <v>169</v>
      </c>
      <c r="B58" s="16" t="s">
        <v>101</v>
      </c>
      <c r="C58" s="16" t="s">
        <v>101</v>
      </c>
      <c r="D58" s="21" t="s">
        <v>235</v>
      </c>
    </row>
    <row r="59" spans="1:4">
      <c r="A59" s="15" t="s">
        <v>170</v>
      </c>
      <c r="B59" s="16" t="s">
        <v>102</v>
      </c>
      <c r="C59" s="16" t="s">
        <v>102</v>
      </c>
      <c r="D59" s="21" t="s">
        <v>235</v>
      </c>
    </row>
    <row r="60" spans="1:4">
      <c r="A60" s="15" t="s">
        <v>171</v>
      </c>
      <c r="B60" s="16" t="s">
        <v>103</v>
      </c>
      <c r="C60" s="16" t="s">
        <v>103</v>
      </c>
      <c r="D60" s="21" t="s">
        <v>235</v>
      </c>
    </row>
    <row r="61" spans="1:4">
      <c r="A61" s="15" t="s">
        <v>172</v>
      </c>
      <c r="B61" s="16" t="s">
        <v>56</v>
      </c>
      <c r="C61" s="16" t="s">
        <v>226</v>
      </c>
      <c r="D61" s="22" t="s">
        <v>239</v>
      </c>
    </row>
    <row r="62" spans="1:4">
      <c r="A62" s="15" t="s">
        <v>173</v>
      </c>
      <c r="B62" s="16" t="s">
        <v>57</v>
      </c>
      <c r="C62" s="16" t="s">
        <v>57</v>
      </c>
      <c r="D62" s="22" t="s">
        <v>239</v>
      </c>
    </row>
    <row r="63" spans="1:4">
      <c r="A63" s="15" t="s">
        <v>174</v>
      </c>
      <c r="B63" s="16" t="s">
        <v>58</v>
      </c>
      <c r="C63" s="16" t="s">
        <v>227</v>
      </c>
      <c r="D63" s="22" t="s">
        <v>239</v>
      </c>
    </row>
    <row r="64" spans="1:4">
      <c r="A64" s="15" t="s">
        <v>175</v>
      </c>
      <c r="B64" s="16" t="s">
        <v>59</v>
      </c>
      <c r="C64" s="16" t="s">
        <v>59</v>
      </c>
      <c r="D64" s="22" t="s">
        <v>239</v>
      </c>
    </row>
    <row r="65" spans="1:4">
      <c r="A65" s="15" t="s">
        <v>176</v>
      </c>
      <c r="B65" s="16" t="s">
        <v>89</v>
      </c>
      <c r="C65" s="16" t="s">
        <v>89</v>
      </c>
      <c r="D65" s="22" t="s">
        <v>239</v>
      </c>
    </row>
    <row r="66" spans="1:4">
      <c r="A66" s="15" t="s">
        <v>177</v>
      </c>
      <c r="B66" s="16" t="s">
        <v>90</v>
      </c>
      <c r="C66" s="16" t="s">
        <v>228</v>
      </c>
      <c r="D66" s="22" t="s">
        <v>239</v>
      </c>
    </row>
    <row r="67" spans="1:4">
      <c r="A67" s="15" t="s">
        <v>178</v>
      </c>
      <c r="B67" s="16" t="s">
        <v>60</v>
      </c>
      <c r="C67" s="16" t="s">
        <v>60</v>
      </c>
      <c r="D67" s="22" t="s">
        <v>239</v>
      </c>
    </row>
    <row r="68" spans="1:4" ht="33.75">
      <c r="A68" s="15" t="s">
        <v>179</v>
      </c>
      <c r="B68" s="16" t="s">
        <v>61</v>
      </c>
      <c r="C68" s="16" t="s">
        <v>229</v>
      </c>
      <c r="D68" s="22" t="s">
        <v>239</v>
      </c>
    </row>
    <row r="69" spans="1:4">
      <c r="A69" s="15" t="s">
        <v>180</v>
      </c>
      <c r="B69" s="16" t="s">
        <v>104</v>
      </c>
      <c r="C69" s="16" t="s">
        <v>104</v>
      </c>
      <c r="D69" s="23" t="s">
        <v>237</v>
      </c>
    </row>
    <row r="70" spans="1:4">
      <c r="A70" s="15" t="s">
        <v>181</v>
      </c>
      <c r="B70" s="16" t="s">
        <v>105</v>
      </c>
      <c r="C70" s="16" t="s">
        <v>230</v>
      </c>
      <c r="D70" s="23" t="s">
        <v>237</v>
      </c>
    </row>
    <row r="71" spans="1:4">
      <c r="A71" s="15" t="s">
        <v>182</v>
      </c>
      <c r="B71" s="16" t="s">
        <v>106</v>
      </c>
      <c r="C71" s="16" t="s">
        <v>231</v>
      </c>
      <c r="D71" s="23" t="s">
        <v>237</v>
      </c>
    </row>
    <row r="72" spans="1:4">
      <c r="A72" s="15" t="s">
        <v>183</v>
      </c>
      <c r="B72" s="16" t="s">
        <v>107</v>
      </c>
      <c r="C72" s="16" t="s">
        <v>232</v>
      </c>
      <c r="D72" s="23" t="s">
        <v>237</v>
      </c>
    </row>
    <row r="73" spans="1:4" ht="78.75">
      <c r="A73" s="15" t="s">
        <v>184</v>
      </c>
      <c r="B73" s="16" t="s">
        <v>91</v>
      </c>
      <c r="C73" s="16" t="s">
        <v>233</v>
      </c>
      <c r="D73" s="22" t="s">
        <v>239</v>
      </c>
    </row>
    <row r="74" spans="1:4">
      <c r="A74" s="15" t="s">
        <v>247</v>
      </c>
      <c r="B74" s="16" t="s">
        <v>186</v>
      </c>
      <c r="C74" s="16" t="s">
        <v>186</v>
      </c>
      <c r="D74" s="22" t="s">
        <v>239</v>
      </c>
    </row>
  </sheetData>
  <sheetProtection selectLockedCells="1"/>
  <phoneticPr fontId="2"/>
  <pageMargins left="0.7" right="0.32" top="0.52" bottom="0.33" header="0.3" footer="0.3"/>
  <pageSetup paperSize="8" scale="70"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35059-409E-4CF2-85F0-01B3BF903A04}">
  <sheetPr>
    <tabColor theme="4" tint="0.79998168889431442"/>
    <pageSetUpPr fitToPage="1"/>
  </sheetPr>
  <dimension ref="A1:AG61"/>
  <sheetViews>
    <sheetView topLeftCell="A44" zoomScale="70" zoomScaleNormal="70" workbookViewId="0">
      <selection activeCell="D60" sqref="D60:I61"/>
    </sheetView>
  </sheetViews>
  <sheetFormatPr defaultRowHeight="26.25" customHeight="1"/>
  <cols>
    <col min="1" max="1" width="23.375" style="35" customWidth="1"/>
    <col min="2" max="22" width="9.75" style="35" customWidth="1"/>
    <col min="23" max="23" width="9" style="35" customWidth="1"/>
    <col min="24" max="16384" width="9" style="35"/>
  </cols>
  <sheetData>
    <row r="1" spans="1:33" ht="26.25" customHeight="1">
      <c r="A1" s="39" t="s">
        <v>286</v>
      </c>
      <c r="I1" s="36"/>
    </row>
    <row r="2" spans="1:33" ht="11.25" customHeight="1">
      <c r="A2" s="171"/>
      <c r="I2" s="36"/>
    </row>
    <row r="3" spans="1:33" ht="26.25" customHeight="1">
      <c r="A3" s="35" t="s">
        <v>284</v>
      </c>
      <c r="B3" s="73"/>
      <c r="C3" s="73"/>
      <c r="D3" s="73"/>
      <c r="E3" s="73"/>
      <c r="F3" s="73"/>
      <c r="G3" s="73"/>
      <c r="I3" s="35" t="s">
        <v>326</v>
      </c>
      <c r="P3" s="35" t="s">
        <v>327</v>
      </c>
    </row>
    <row r="4" spans="1:33" ht="26.25" customHeight="1">
      <c r="A4" s="173" t="s">
        <v>259</v>
      </c>
      <c r="B4" s="173" t="s">
        <v>253</v>
      </c>
      <c r="C4" s="173" t="s">
        <v>254</v>
      </c>
      <c r="D4" s="173" t="s">
        <v>255</v>
      </c>
      <c r="E4" s="173" t="s">
        <v>256</v>
      </c>
      <c r="F4" s="173" t="s">
        <v>257</v>
      </c>
      <c r="G4" s="173" t="s">
        <v>258</v>
      </c>
      <c r="I4" s="173" t="s">
        <v>253</v>
      </c>
      <c r="J4" s="173" t="s">
        <v>254</v>
      </c>
      <c r="K4" s="173" t="s">
        <v>255</v>
      </c>
      <c r="L4" s="173" t="s">
        <v>256</v>
      </c>
      <c r="M4" s="173" t="s">
        <v>257</v>
      </c>
      <c r="N4" s="173" t="s">
        <v>258</v>
      </c>
      <c r="P4" s="173" t="s">
        <v>253</v>
      </c>
      <c r="Q4" s="173" t="s">
        <v>254</v>
      </c>
      <c r="R4" s="173" t="s">
        <v>255</v>
      </c>
      <c r="S4" s="173" t="s">
        <v>256</v>
      </c>
      <c r="T4" s="173" t="s">
        <v>257</v>
      </c>
      <c r="U4" s="173" t="s">
        <v>258</v>
      </c>
    </row>
    <row r="5" spans="1:33" ht="26.25" customHeight="1">
      <c r="A5" s="177" t="s">
        <v>296</v>
      </c>
      <c r="B5" s="178">
        <v>43000</v>
      </c>
      <c r="C5" s="178">
        <v>44000</v>
      </c>
      <c r="D5" s="178">
        <v>51000</v>
      </c>
      <c r="E5" s="178">
        <v>36000</v>
      </c>
      <c r="F5" s="178">
        <v>48000</v>
      </c>
      <c r="G5" s="178">
        <v>54000</v>
      </c>
      <c r="H5" s="37"/>
      <c r="I5" s="178">
        <v>21000</v>
      </c>
      <c r="J5" s="178">
        <v>22000</v>
      </c>
      <c r="K5" s="178">
        <v>24000</v>
      </c>
      <c r="L5" s="178">
        <v>15000</v>
      </c>
      <c r="M5" s="178">
        <v>22000</v>
      </c>
      <c r="N5" s="178">
        <v>26000</v>
      </c>
      <c r="P5" s="178">
        <v>24000</v>
      </c>
      <c r="Q5" s="178">
        <v>25000</v>
      </c>
      <c r="R5" s="178">
        <v>28000</v>
      </c>
      <c r="S5" s="178">
        <v>20000</v>
      </c>
      <c r="T5" s="178">
        <v>24000</v>
      </c>
      <c r="U5" s="178">
        <v>30000</v>
      </c>
      <c r="AA5" s="73"/>
      <c r="AB5" s="73"/>
      <c r="AC5" s="73"/>
      <c r="AD5" s="73"/>
      <c r="AE5" s="73"/>
      <c r="AF5" s="73"/>
      <c r="AG5" s="73"/>
    </row>
    <row r="6" spans="1:33" ht="26.25" customHeight="1">
      <c r="A6" s="177" t="s">
        <v>295</v>
      </c>
      <c r="B6" s="178">
        <v>50000</v>
      </c>
      <c r="C6" s="178">
        <v>52000</v>
      </c>
      <c r="D6" s="178">
        <v>60000</v>
      </c>
      <c r="E6" s="178">
        <v>42000</v>
      </c>
      <c r="F6" s="178">
        <v>56000</v>
      </c>
      <c r="G6" s="178">
        <v>63000</v>
      </c>
      <c r="H6" s="37"/>
      <c r="I6" s="178">
        <v>22000</v>
      </c>
      <c r="J6" s="178">
        <v>24000</v>
      </c>
      <c r="K6" s="178">
        <v>27000</v>
      </c>
      <c r="L6" s="178">
        <v>21000</v>
      </c>
      <c r="M6" s="178">
        <v>25000</v>
      </c>
      <c r="N6" s="178">
        <v>31000</v>
      </c>
      <c r="P6" s="178">
        <v>30000</v>
      </c>
      <c r="Q6" s="178">
        <v>32000</v>
      </c>
      <c r="R6" s="178">
        <v>36000</v>
      </c>
      <c r="S6" s="178">
        <v>25000</v>
      </c>
      <c r="T6" s="178">
        <v>31000</v>
      </c>
      <c r="U6" s="178">
        <v>38000</v>
      </c>
      <c r="AA6" s="73"/>
      <c r="AB6" s="73"/>
      <c r="AC6" s="73"/>
      <c r="AD6" s="73"/>
      <c r="AE6" s="73"/>
      <c r="AF6" s="73"/>
      <c r="AG6" s="73"/>
    </row>
    <row r="7" spans="1:33" ht="26.25" customHeight="1">
      <c r="A7" s="177" t="s">
        <v>294</v>
      </c>
      <c r="B7" s="178">
        <v>67000</v>
      </c>
      <c r="C7" s="178">
        <v>69000</v>
      </c>
      <c r="D7" s="178">
        <v>73000</v>
      </c>
      <c r="E7" s="178">
        <v>51000</v>
      </c>
      <c r="F7" s="178">
        <v>72000</v>
      </c>
      <c r="G7" s="178">
        <v>76000</v>
      </c>
      <c r="H7" s="37"/>
      <c r="I7" s="178">
        <v>30000</v>
      </c>
      <c r="J7" s="178">
        <v>32000</v>
      </c>
      <c r="K7" s="178">
        <v>36000</v>
      </c>
      <c r="L7" s="178">
        <v>25000</v>
      </c>
      <c r="M7" s="178">
        <v>33000</v>
      </c>
      <c r="N7" s="178">
        <v>39000</v>
      </c>
      <c r="P7" s="178">
        <v>40000</v>
      </c>
      <c r="Q7" s="178">
        <v>42000</v>
      </c>
      <c r="R7" s="178">
        <v>44000</v>
      </c>
      <c r="S7" s="178">
        <v>31000</v>
      </c>
      <c r="T7" s="178">
        <v>41000</v>
      </c>
      <c r="U7" s="178">
        <v>46000</v>
      </c>
      <c r="AA7" s="73"/>
      <c r="AB7" s="73"/>
      <c r="AC7" s="73"/>
      <c r="AD7" s="73"/>
      <c r="AE7" s="73"/>
      <c r="AF7" s="73"/>
      <c r="AG7" s="73"/>
    </row>
    <row r="8" spans="1:33" ht="26.25" customHeight="1">
      <c r="A8" s="177" t="s">
        <v>292</v>
      </c>
      <c r="B8" s="178">
        <v>89000</v>
      </c>
      <c r="C8" s="178">
        <v>93000</v>
      </c>
      <c r="D8" s="178">
        <v>106000</v>
      </c>
      <c r="E8" s="178">
        <v>74000</v>
      </c>
      <c r="F8" s="178">
        <v>95000</v>
      </c>
      <c r="G8" s="178">
        <v>111000</v>
      </c>
      <c r="H8" s="37"/>
      <c r="I8" s="178">
        <v>44000</v>
      </c>
      <c r="J8" s="178">
        <v>46000</v>
      </c>
      <c r="K8" s="178">
        <v>52000</v>
      </c>
      <c r="L8" s="178">
        <v>37000</v>
      </c>
      <c r="M8" s="178">
        <v>47000</v>
      </c>
      <c r="N8" s="178">
        <v>55000</v>
      </c>
      <c r="P8" s="178">
        <v>40000</v>
      </c>
      <c r="Q8" s="178">
        <v>42000</v>
      </c>
      <c r="R8" s="178">
        <v>44000</v>
      </c>
      <c r="S8" s="178">
        <v>31000</v>
      </c>
      <c r="T8" s="178">
        <v>41000</v>
      </c>
      <c r="U8" s="178">
        <v>46000</v>
      </c>
      <c r="AA8" s="73"/>
      <c r="AB8" s="73"/>
      <c r="AC8" s="73"/>
      <c r="AD8" s="73"/>
      <c r="AE8" s="73"/>
      <c r="AF8" s="73"/>
      <c r="AG8" s="73"/>
    </row>
    <row r="9" spans="1:33" ht="26.25" customHeight="1">
      <c r="A9" s="177" t="s">
        <v>293</v>
      </c>
      <c r="B9" s="178">
        <v>126000</v>
      </c>
      <c r="C9" s="178">
        <v>132000</v>
      </c>
      <c r="D9" s="178">
        <v>151000</v>
      </c>
      <c r="E9" s="178">
        <v>105000</v>
      </c>
      <c r="F9" s="178">
        <v>135000</v>
      </c>
      <c r="G9" s="178">
        <v>158000</v>
      </c>
      <c r="H9" s="37"/>
      <c r="I9" s="178">
        <v>63000</v>
      </c>
      <c r="J9" s="178">
        <v>66000</v>
      </c>
      <c r="K9" s="178">
        <v>73000</v>
      </c>
      <c r="L9" s="178">
        <v>52000</v>
      </c>
      <c r="M9" s="178">
        <v>70000</v>
      </c>
      <c r="N9" s="178">
        <v>79000</v>
      </c>
      <c r="P9" s="178">
        <v>40000</v>
      </c>
      <c r="Q9" s="178">
        <v>42000</v>
      </c>
      <c r="R9" s="178">
        <v>44000</v>
      </c>
      <c r="S9" s="178">
        <v>31000</v>
      </c>
      <c r="T9" s="178">
        <v>41000</v>
      </c>
      <c r="U9" s="178">
        <v>46000</v>
      </c>
      <c r="AA9" s="73"/>
      <c r="AB9" s="73"/>
      <c r="AC9" s="73"/>
      <c r="AD9" s="73"/>
      <c r="AE9" s="73"/>
      <c r="AF9" s="73"/>
      <c r="AG9" s="73"/>
    </row>
    <row r="10" spans="1:33" ht="26.25" customHeight="1">
      <c r="A10" s="37"/>
      <c r="B10" s="37"/>
      <c r="C10" s="37"/>
      <c r="D10" s="37"/>
      <c r="E10" s="37"/>
      <c r="F10" s="37"/>
      <c r="G10" s="37"/>
      <c r="H10" s="38"/>
      <c r="I10" s="38"/>
      <c r="P10" s="176"/>
      <c r="Q10" s="176"/>
      <c r="R10" s="176"/>
      <c r="S10" s="176"/>
      <c r="T10" s="176"/>
      <c r="U10" s="176"/>
    </row>
    <row r="11" spans="1:33" ht="26.25" customHeight="1">
      <c r="A11" s="42" t="s">
        <v>400</v>
      </c>
    </row>
    <row r="12" spans="1:33" ht="26.25" customHeight="1">
      <c r="A12" s="157" t="s">
        <v>550</v>
      </c>
      <c r="B12" s="178">
        <v>10000</v>
      </c>
      <c r="I12" s="281" t="s">
        <v>28</v>
      </c>
      <c r="J12" s="282"/>
      <c r="K12" s="92"/>
      <c r="L12" s="281" t="s">
        <v>299</v>
      </c>
      <c r="M12" s="282"/>
      <c r="O12" s="281" t="s">
        <v>300</v>
      </c>
      <c r="P12" s="282"/>
      <c r="R12" s="35" t="s">
        <v>316</v>
      </c>
    </row>
    <row r="13" spans="1:33" ht="26.25" customHeight="1">
      <c r="A13" s="157" t="s">
        <v>551</v>
      </c>
      <c r="B13" s="178">
        <v>30000</v>
      </c>
      <c r="I13" s="130" t="s">
        <v>25</v>
      </c>
      <c r="J13" s="115" t="s">
        <v>26</v>
      </c>
      <c r="L13" s="115" t="s">
        <v>288</v>
      </c>
      <c r="M13" s="115" t="s">
        <v>38</v>
      </c>
      <c r="O13" s="115" t="s">
        <v>301</v>
      </c>
      <c r="P13" s="115" t="s">
        <v>289</v>
      </c>
      <c r="R13" s="284" t="s">
        <v>320</v>
      </c>
      <c r="S13" s="284"/>
      <c r="T13" s="115" t="s">
        <v>321</v>
      </c>
      <c r="U13" s="115" t="s">
        <v>322</v>
      </c>
    </row>
    <row r="14" spans="1:33" ht="26.25" customHeight="1">
      <c r="A14" s="114" t="s">
        <v>297</v>
      </c>
      <c r="B14" s="178">
        <v>2000</v>
      </c>
      <c r="C14" s="35" t="s">
        <v>303</v>
      </c>
      <c r="I14" s="115" t="s">
        <v>261</v>
      </c>
      <c r="J14" s="131">
        <v>-1</v>
      </c>
      <c r="L14" s="115" t="s">
        <v>290</v>
      </c>
      <c r="M14" s="132">
        <v>0</v>
      </c>
      <c r="O14" s="115" t="s">
        <v>7</v>
      </c>
      <c r="P14" s="132">
        <v>0</v>
      </c>
      <c r="R14" s="283" t="s">
        <v>317</v>
      </c>
      <c r="S14" s="283"/>
      <c r="T14" s="115">
        <v>0.7</v>
      </c>
      <c r="U14" s="178">
        <v>70000</v>
      </c>
    </row>
    <row r="15" spans="1:33" ht="26.25" customHeight="1">
      <c r="A15" s="114" t="s">
        <v>265</v>
      </c>
      <c r="B15" s="178">
        <v>10000</v>
      </c>
      <c r="C15" s="35" t="s">
        <v>306</v>
      </c>
      <c r="I15" s="115" t="s">
        <v>262</v>
      </c>
      <c r="J15" s="131">
        <v>-1</v>
      </c>
      <c r="L15" s="115" t="s">
        <v>291</v>
      </c>
      <c r="M15" s="132">
        <v>0.2</v>
      </c>
      <c r="O15" s="130" t="s">
        <v>302</v>
      </c>
      <c r="P15" s="132">
        <v>-0.5</v>
      </c>
      <c r="R15" s="283" t="s">
        <v>318</v>
      </c>
      <c r="S15" s="283"/>
      <c r="T15" s="115">
        <v>0.5</v>
      </c>
      <c r="U15" s="178">
        <v>20000</v>
      </c>
    </row>
    <row r="16" spans="1:33" ht="26.25" customHeight="1">
      <c r="A16" s="41" t="s">
        <v>305</v>
      </c>
      <c r="B16" s="178">
        <v>30000</v>
      </c>
      <c r="C16" s="35" t="s">
        <v>307</v>
      </c>
      <c r="I16" s="115" t="s">
        <v>263</v>
      </c>
      <c r="J16" s="115">
        <v>-0.75</v>
      </c>
      <c r="L16" s="115" t="s">
        <v>311</v>
      </c>
      <c r="M16" s="132">
        <v>0</v>
      </c>
      <c r="R16" s="283" t="s">
        <v>319</v>
      </c>
      <c r="S16" s="283"/>
      <c r="T16" s="115">
        <v>0.6</v>
      </c>
      <c r="U16" s="178">
        <v>50000</v>
      </c>
    </row>
    <row r="17" spans="1:29" ht="26.25" customHeight="1">
      <c r="A17" s="41" t="s">
        <v>308</v>
      </c>
      <c r="B17" s="178">
        <v>50000</v>
      </c>
      <c r="C17" s="35" t="s">
        <v>304</v>
      </c>
      <c r="I17" s="115" t="s">
        <v>13</v>
      </c>
      <c r="J17" s="131">
        <v>-0.5</v>
      </c>
      <c r="K17" s="133">
        <v>-0.7</v>
      </c>
    </row>
    <row r="18" spans="1:29" ht="26.25" customHeight="1">
      <c r="A18" s="41" t="s">
        <v>309</v>
      </c>
      <c r="B18" s="178">
        <v>150000</v>
      </c>
      <c r="I18" s="115" t="s">
        <v>27</v>
      </c>
      <c r="J18" s="131">
        <v>0</v>
      </c>
      <c r="K18" s="134" t="s">
        <v>287</v>
      </c>
    </row>
    <row r="19" spans="1:29" ht="26.25" customHeight="1">
      <c r="A19" s="41" t="s">
        <v>310</v>
      </c>
      <c r="B19" s="178">
        <v>180000</v>
      </c>
    </row>
    <row r="20" spans="1:29" ht="26.25" customHeight="1">
      <c r="A20" s="114" t="s">
        <v>33</v>
      </c>
      <c r="B20" s="178">
        <v>10000</v>
      </c>
    </row>
    <row r="21" spans="1:29" ht="26.25" customHeight="1">
      <c r="A21" s="114" t="s">
        <v>283</v>
      </c>
      <c r="B21" s="178">
        <v>18000</v>
      </c>
    </row>
    <row r="22" spans="1:29" ht="26.25" customHeight="1">
      <c r="A22" s="157" t="s">
        <v>552</v>
      </c>
      <c r="B22" s="178">
        <v>2000</v>
      </c>
    </row>
    <row r="23" spans="1:29" ht="26.25" customHeight="1" thickBot="1">
      <c r="A23" s="69"/>
      <c r="B23" s="69"/>
      <c r="C23" s="69"/>
      <c r="D23" s="69"/>
      <c r="E23" s="69"/>
      <c r="F23" s="69"/>
      <c r="G23" s="69"/>
      <c r="H23" s="69"/>
      <c r="I23" s="69"/>
      <c r="J23" s="69"/>
      <c r="K23" s="69"/>
      <c r="L23" s="69"/>
      <c r="M23" s="69"/>
      <c r="N23" s="69"/>
      <c r="O23" s="69"/>
      <c r="P23" s="69"/>
      <c r="Q23" s="69"/>
      <c r="R23" s="69"/>
      <c r="S23" s="69"/>
      <c r="T23" s="69"/>
      <c r="U23" s="69"/>
      <c r="V23" s="69"/>
    </row>
    <row r="25" spans="1:29" ht="26.25" customHeight="1">
      <c r="A25" s="39" t="s">
        <v>325</v>
      </c>
    </row>
    <row r="26" spans="1:29" ht="12.75" customHeight="1">
      <c r="A26" s="39"/>
    </row>
    <row r="27" spans="1:29" ht="26.25" customHeight="1">
      <c r="A27" s="35" t="s">
        <v>284</v>
      </c>
      <c r="I27" s="35" t="s">
        <v>326</v>
      </c>
      <c r="P27" s="35" t="s">
        <v>327</v>
      </c>
    </row>
    <row r="28" spans="1:29" ht="26.25" customHeight="1">
      <c r="A28" s="173" t="s">
        <v>259</v>
      </c>
      <c r="B28" s="115" t="s">
        <v>253</v>
      </c>
      <c r="C28" s="115" t="s">
        <v>254</v>
      </c>
      <c r="D28" s="115" t="s">
        <v>255</v>
      </c>
      <c r="E28" s="115" t="s">
        <v>256</v>
      </c>
      <c r="F28" s="115" t="s">
        <v>257</v>
      </c>
      <c r="G28" s="115" t="s">
        <v>258</v>
      </c>
      <c r="I28" s="115" t="s">
        <v>253</v>
      </c>
      <c r="J28" s="115" t="s">
        <v>254</v>
      </c>
      <c r="K28" s="115" t="s">
        <v>255</v>
      </c>
      <c r="L28" s="115" t="s">
        <v>256</v>
      </c>
      <c r="M28" s="115" t="s">
        <v>257</v>
      </c>
      <c r="N28" s="115" t="s">
        <v>258</v>
      </c>
      <c r="P28" s="115" t="s">
        <v>253</v>
      </c>
      <c r="Q28" s="115" t="s">
        <v>254</v>
      </c>
      <c r="R28" s="115" t="s">
        <v>255</v>
      </c>
      <c r="S28" s="115" t="s">
        <v>256</v>
      </c>
      <c r="T28" s="115" t="s">
        <v>257</v>
      </c>
      <c r="U28" s="115" t="s">
        <v>258</v>
      </c>
    </row>
    <row r="29" spans="1:29" ht="26.25" customHeight="1">
      <c r="A29" s="177" t="s">
        <v>296</v>
      </c>
      <c r="B29" s="178">
        <v>44000</v>
      </c>
      <c r="C29" s="178">
        <v>46000</v>
      </c>
      <c r="D29" s="178">
        <v>49000</v>
      </c>
      <c r="E29" s="178">
        <v>49000</v>
      </c>
      <c r="F29" s="178">
        <v>49000</v>
      </c>
      <c r="G29" s="178">
        <v>49000</v>
      </c>
      <c r="I29" s="178">
        <v>9000</v>
      </c>
      <c r="J29" s="178">
        <v>11000</v>
      </c>
      <c r="K29" s="178">
        <v>14000</v>
      </c>
      <c r="L29" s="178">
        <v>14000</v>
      </c>
      <c r="M29" s="178">
        <v>14000</v>
      </c>
      <c r="N29" s="178">
        <v>14000</v>
      </c>
      <c r="P29" s="178">
        <v>25000</v>
      </c>
      <c r="Q29" s="178">
        <v>25000</v>
      </c>
      <c r="R29" s="178">
        <v>25000</v>
      </c>
      <c r="S29" s="178">
        <v>25000</v>
      </c>
      <c r="T29" s="178">
        <v>25000</v>
      </c>
      <c r="U29" s="178">
        <v>25000</v>
      </c>
      <c r="AA29" s="73"/>
      <c r="AB29" s="73"/>
      <c r="AC29" s="73"/>
    </row>
    <row r="30" spans="1:29" ht="26.25" customHeight="1">
      <c r="A30" s="177" t="s">
        <v>295</v>
      </c>
      <c r="B30" s="178">
        <v>52000</v>
      </c>
      <c r="C30" s="178">
        <v>54000</v>
      </c>
      <c r="D30" s="178">
        <v>58000</v>
      </c>
      <c r="E30" s="178">
        <v>58000</v>
      </c>
      <c r="F30" s="178">
        <v>58000</v>
      </c>
      <c r="G30" s="178">
        <v>58000</v>
      </c>
      <c r="I30" s="178">
        <v>13000</v>
      </c>
      <c r="J30" s="178">
        <v>14000</v>
      </c>
      <c r="K30" s="178">
        <v>16000</v>
      </c>
      <c r="L30" s="178">
        <v>16000</v>
      </c>
      <c r="M30" s="178">
        <v>16000</v>
      </c>
      <c r="N30" s="178">
        <v>16000</v>
      </c>
      <c r="P30" s="178">
        <v>32000</v>
      </c>
      <c r="Q30" s="178">
        <v>32000</v>
      </c>
      <c r="R30" s="178">
        <v>32000</v>
      </c>
      <c r="S30" s="178">
        <v>32000</v>
      </c>
      <c r="T30" s="178">
        <v>32000</v>
      </c>
      <c r="U30" s="178">
        <v>32000</v>
      </c>
      <c r="AA30" s="73"/>
      <c r="AB30" s="73"/>
      <c r="AC30" s="73"/>
    </row>
    <row r="31" spans="1:29" ht="26.25" customHeight="1">
      <c r="A31" s="177" t="s">
        <v>294</v>
      </c>
      <c r="B31" s="178">
        <v>79000</v>
      </c>
      <c r="C31" s="178">
        <v>81000</v>
      </c>
      <c r="D31" s="178">
        <v>82000</v>
      </c>
      <c r="E31" s="178">
        <v>82000</v>
      </c>
      <c r="F31" s="178">
        <v>82000</v>
      </c>
      <c r="G31" s="178">
        <v>82000</v>
      </c>
      <c r="I31" s="178">
        <v>15000</v>
      </c>
      <c r="J31" s="178">
        <v>16000</v>
      </c>
      <c r="K31" s="178">
        <v>17000</v>
      </c>
      <c r="L31" s="178">
        <v>17000</v>
      </c>
      <c r="M31" s="178">
        <v>17000</v>
      </c>
      <c r="N31" s="178">
        <v>17000</v>
      </c>
      <c r="P31" s="178">
        <v>48000</v>
      </c>
      <c r="Q31" s="178">
        <v>48000</v>
      </c>
      <c r="R31" s="178">
        <v>48000</v>
      </c>
      <c r="S31" s="178">
        <v>48000</v>
      </c>
      <c r="T31" s="178">
        <v>48000</v>
      </c>
      <c r="U31" s="178">
        <v>48000</v>
      </c>
      <c r="AA31" s="73"/>
      <c r="AB31" s="73"/>
      <c r="AC31" s="73"/>
    </row>
    <row r="32" spans="1:29" ht="26.25" customHeight="1">
      <c r="A32" s="177" t="s">
        <v>292</v>
      </c>
      <c r="B32" s="178">
        <v>129000</v>
      </c>
      <c r="C32" s="178">
        <v>131000</v>
      </c>
      <c r="D32" s="178">
        <v>133000</v>
      </c>
      <c r="E32" s="178">
        <v>133000</v>
      </c>
      <c r="F32" s="178">
        <v>133000</v>
      </c>
      <c r="G32" s="178">
        <v>133000</v>
      </c>
      <c r="I32" s="178">
        <v>24000</v>
      </c>
      <c r="J32" s="178">
        <v>25000</v>
      </c>
      <c r="K32" s="178">
        <v>26000</v>
      </c>
      <c r="L32" s="178">
        <v>26000</v>
      </c>
      <c r="M32" s="178">
        <v>26000</v>
      </c>
      <c r="N32" s="178">
        <v>26000</v>
      </c>
      <c r="P32" s="178">
        <v>48000</v>
      </c>
      <c r="Q32" s="178">
        <v>48000</v>
      </c>
      <c r="R32" s="178">
        <v>48000</v>
      </c>
      <c r="S32" s="178">
        <v>48000</v>
      </c>
      <c r="T32" s="178">
        <v>48000</v>
      </c>
      <c r="U32" s="178">
        <v>48000</v>
      </c>
      <c r="AA32" s="73"/>
      <c r="AB32" s="73"/>
      <c r="AC32" s="73"/>
    </row>
    <row r="33" spans="1:29" ht="26.25" customHeight="1">
      <c r="A33" s="177" t="s">
        <v>293</v>
      </c>
      <c r="B33" s="178">
        <v>165000</v>
      </c>
      <c r="C33" s="178">
        <v>167000</v>
      </c>
      <c r="D33" s="178">
        <v>169000</v>
      </c>
      <c r="E33" s="178">
        <v>169000</v>
      </c>
      <c r="F33" s="178">
        <v>169000</v>
      </c>
      <c r="G33" s="178">
        <v>169000</v>
      </c>
      <c r="I33" s="178">
        <v>31000</v>
      </c>
      <c r="J33" s="178">
        <v>32000</v>
      </c>
      <c r="K33" s="178">
        <v>33000</v>
      </c>
      <c r="L33" s="178">
        <v>33000</v>
      </c>
      <c r="M33" s="178">
        <v>33000</v>
      </c>
      <c r="N33" s="178">
        <v>33000</v>
      </c>
      <c r="P33" s="178">
        <v>48000</v>
      </c>
      <c r="Q33" s="178">
        <v>48000</v>
      </c>
      <c r="R33" s="178">
        <v>48000</v>
      </c>
      <c r="S33" s="178">
        <v>48000</v>
      </c>
      <c r="T33" s="178">
        <v>48000</v>
      </c>
      <c r="U33" s="178">
        <v>48000</v>
      </c>
      <c r="AA33" s="73"/>
      <c r="AB33" s="73"/>
      <c r="AC33" s="73"/>
    </row>
    <row r="34" spans="1:29" ht="26.25" customHeight="1">
      <c r="P34" s="176"/>
      <c r="Q34" s="176"/>
      <c r="R34" s="176"/>
    </row>
    <row r="35" spans="1:29" ht="26.25" customHeight="1">
      <c r="A35" s="35" t="s">
        <v>400</v>
      </c>
      <c r="I35" s="281" t="s">
        <v>28</v>
      </c>
      <c r="J35" s="282"/>
      <c r="L35" s="281" t="s">
        <v>300</v>
      </c>
      <c r="M35" s="282"/>
      <c r="O35" s="281" t="s">
        <v>346</v>
      </c>
      <c r="P35" s="282"/>
      <c r="R35" s="281" t="s">
        <v>336</v>
      </c>
      <c r="S35" s="282"/>
    </row>
    <row r="36" spans="1:29" ht="26.25" customHeight="1">
      <c r="A36" s="157" t="s">
        <v>552</v>
      </c>
      <c r="B36" s="178">
        <v>2000</v>
      </c>
      <c r="I36" s="130" t="s">
        <v>25</v>
      </c>
      <c r="J36" s="115" t="s">
        <v>26</v>
      </c>
      <c r="L36" s="115" t="s">
        <v>301</v>
      </c>
      <c r="M36" s="115" t="s">
        <v>374</v>
      </c>
      <c r="O36" s="115" t="s">
        <v>347</v>
      </c>
      <c r="P36" s="115" t="s">
        <v>375</v>
      </c>
      <c r="R36" s="130" t="s">
        <v>343</v>
      </c>
      <c r="S36" s="115"/>
    </row>
    <row r="37" spans="1:29" ht="26.25" customHeight="1">
      <c r="I37" s="115" t="s">
        <v>261</v>
      </c>
      <c r="J37" s="131">
        <v>-1</v>
      </c>
      <c r="L37" s="115" t="s">
        <v>7</v>
      </c>
      <c r="M37" s="132">
        <v>0</v>
      </c>
      <c r="O37" s="130" t="s">
        <v>349</v>
      </c>
      <c r="P37" s="132">
        <v>0</v>
      </c>
      <c r="R37" s="115" t="s">
        <v>344</v>
      </c>
      <c r="S37" s="179">
        <v>0</v>
      </c>
    </row>
    <row r="38" spans="1:29" ht="26.25" customHeight="1">
      <c r="I38" s="115" t="s">
        <v>262</v>
      </c>
      <c r="J38" s="131">
        <v>-1</v>
      </c>
      <c r="L38" s="115" t="s">
        <v>302</v>
      </c>
      <c r="M38" s="132">
        <v>-0.5</v>
      </c>
      <c r="O38" s="115" t="s">
        <v>348</v>
      </c>
      <c r="P38" s="135">
        <v>0.5</v>
      </c>
      <c r="R38" s="115" t="s">
        <v>345</v>
      </c>
      <c r="S38" s="178">
        <v>-3000</v>
      </c>
    </row>
    <row r="39" spans="1:29" ht="26.25" customHeight="1">
      <c r="I39" s="115" t="s">
        <v>263</v>
      </c>
      <c r="J39" s="115">
        <v>-0.85</v>
      </c>
    </row>
    <row r="40" spans="1:29" ht="26.25" customHeight="1">
      <c r="I40" s="115" t="s">
        <v>13</v>
      </c>
      <c r="J40" s="131">
        <v>-0.85</v>
      </c>
    </row>
    <row r="41" spans="1:29" ht="26.25" customHeight="1">
      <c r="I41" s="115" t="s">
        <v>27</v>
      </c>
      <c r="J41" s="131">
        <v>0</v>
      </c>
    </row>
    <row r="42" spans="1:29" ht="26.25" customHeight="1" thickBot="1">
      <c r="A42" s="69"/>
      <c r="B42" s="69"/>
      <c r="C42" s="69"/>
      <c r="D42" s="69"/>
      <c r="E42" s="69"/>
      <c r="F42" s="69"/>
      <c r="G42" s="69"/>
      <c r="H42" s="69"/>
      <c r="I42" s="69"/>
      <c r="J42" s="69"/>
      <c r="K42" s="69"/>
      <c r="L42" s="69"/>
      <c r="M42" s="69"/>
      <c r="N42" s="69"/>
      <c r="O42" s="69"/>
      <c r="P42" s="69"/>
      <c r="Q42" s="69"/>
      <c r="R42" s="69"/>
      <c r="S42" s="69"/>
      <c r="T42" s="69"/>
      <c r="U42" s="69"/>
      <c r="V42" s="69"/>
    </row>
    <row r="44" spans="1:29" ht="26.25" customHeight="1">
      <c r="A44" s="39" t="s">
        <v>350</v>
      </c>
    </row>
    <row r="45" spans="1:29" ht="12.75" customHeight="1">
      <c r="A45" s="39"/>
    </row>
    <row r="46" spans="1:29" ht="26.25" customHeight="1">
      <c r="A46" s="35" t="s">
        <v>284</v>
      </c>
      <c r="I46" s="35" t="s">
        <v>326</v>
      </c>
      <c r="P46" s="35" t="s">
        <v>327</v>
      </c>
    </row>
    <row r="47" spans="1:29" ht="26.25" customHeight="1">
      <c r="A47" s="115" t="s">
        <v>259</v>
      </c>
      <c r="B47" s="115" t="s">
        <v>253</v>
      </c>
      <c r="C47" s="115" t="s">
        <v>254</v>
      </c>
      <c r="D47" s="115" t="s">
        <v>255</v>
      </c>
      <c r="E47" s="115" t="s">
        <v>256</v>
      </c>
      <c r="F47" s="115" t="s">
        <v>257</v>
      </c>
      <c r="G47" s="115" t="s">
        <v>258</v>
      </c>
      <c r="I47" s="115" t="s">
        <v>253</v>
      </c>
      <c r="J47" s="115" t="s">
        <v>254</v>
      </c>
      <c r="K47" s="115" t="s">
        <v>255</v>
      </c>
      <c r="L47" s="115" t="s">
        <v>256</v>
      </c>
      <c r="M47" s="115" t="s">
        <v>257</v>
      </c>
      <c r="N47" s="115" t="s">
        <v>258</v>
      </c>
      <c r="P47" s="115" t="s">
        <v>253</v>
      </c>
      <c r="Q47" s="115" t="s">
        <v>254</v>
      </c>
      <c r="R47" s="115" t="s">
        <v>255</v>
      </c>
      <c r="S47" s="115" t="s">
        <v>256</v>
      </c>
      <c r="T47" s="115" t="s">
        <v>257</v>
      </c>
      <c r="U47" s="115" t="s">
        <v>258</v>
      </c>
    </row>
    <row r="48" spans="1:29" ht="26.25" customHeight="1">
      <c r="A48" s="177" t="s">
        <v>296</v>
      </c>
      <c r="B48" s="178">
        <v>43000</v>
      </c>
      <c r="C48" s="178">
        <v>47000</v>
      </c>
      <c r="D48" s="178">
        <v>64000</v>
      </c>
      <c r="E48" s="178">
        <v>52000</v>
      </c>
      <c r="F48" s="178">
        <v>58000</v>
      </c>
      <c r="G48" s="178">
        <v>65000</v>
      </c>
      <c r="I48" s="178">
        <v>14000</v>
      </c>
      <c r="J48" s="178">
        <v>15000</v>
      </c>
      <c r="K48" s="178">
        <v>11000</v>
      </c>
      <c r="L48" s="178">
        <v>9000</v>
      </c>
      <c r="M48" s="178">
        <v>13000</v>
      </c>
      <c r="N48" s="178">
        <v>12000</v>
      </c>
      <c r="P48" s="178">
        <v>22000</v>
      </c>
      <c r="Q48" s="178">
        <v>26000</v>
      </c>
      <c r="R48" s="178">
        <v>38000</v>
      </c>
      <c r="S48" s="178">
        <v>31000</v>
      </c>
      <c r="T48" s="178">
        <v>33000</v>
      </c>
      <c r="U48" s="178">
        <v>38000</v>
      </c>
    </row>
    <row r="49" spans="1:22" ht="26.25" customHeight="1">
      <c r="A49" s="177" t="s">
        <v>295</v>
      </c>
      <c r="B49" s="178">
        <v>51000</v>
      </c>
      <c r="C49" s="178">
        <v>55000</v>
      </c>
      <c r="D49" s="178">
        <v>75000</v>
      </c>
      <c r="E49" s="178">
        <v>61000</v>
      </c>
      <c r="F49" s="178">
        <v>68000</v>
      </c>
      <c r="G49" s="178">
        <v>77000</v>
      </c>
      <c r="I49" s="178">
        <v>24000</v>
      </c>
      <c r="J49" s="178">
        <v>25000</v>
      </c>
      <c r="K49" s="178">
        <v>13000</v>
      </c>
      <c r="L49" s="178">
        <v>11000</v>
      </c>
      <c r="M49" s="178">
        <v>16000</v>
      </c>
      <c r="N49" s="178">
        <v>14000</v>
      </c>
      <c r="P49" s="178">
        <v>30000</v>
      </c>
      <c r="Q49" s="178">
        <v>33000</v>
      </c>
      <c r="R49" s="178">
        <v>48000</v>
      </c>
      <c r="S49" s="178">
        <v>39000</v>
      </c>
      <c r="T49" s="178">
        <v>42000</v>
      </c>
      <c r="U49" s="178">
        <v>48000</v>
      </c>
    </row>
    <row r="50" spans="1:22" ht="26.25" customHeight="1">
      <c r="A50" s="177" t="s">
        <v>294</v>
      </c>
      <c r="B50" s="178">
        <v>78000</v>
      </c>
      <c r="C50" s="178">
        <v>85000</v>
      </c>
      <c r="D50" s="178">
        <v>98000</v>
      </c>
      <c r="E50" s="178">
        <v>80000</v>
      </c>
      <c r="F50" s="178">
        <v>91000</v>
      </c>
      <c r="G50" s="178">
        <v>100000</v>
      </c>
      <c r="I50" s="178">
        <v>26000</v>
      </c>
      <c r="J50" s="178">
        <v>27000</v>
      </c>
      <c r="K50" s="178">
        <v>17000</v>
      </c>
      <c r="L50" s="178">
        <v>15000</v>
      </c>
      <c r="M50" s="178">
        <v>17000</v>
      </c>
      <c r="N50" s="178">
        <v>18000</v>
      </c>
      <c r="P50" s="178">
        <v>46000</v>
      </c>
      <c r="Q50" s="178">
        <v>52000</v>
      </c>
      <c r="R50" s="178">
        <v>63000</v>
      </c>
      <c r="S50" s="178">
        <v>50000</v>
      </c>
      <c r="T50" s="178">
        <v>47000</v>
      </c>
      <c r="U50" s="178">
        <v>63000</v>
      </c>
    </row>
    <row r="51" spans="1:22" ht="26.25" customHeight="1">
      <c r="A51" s="177" t="s">
        <v>292</v>
      </c>
      <c r="B51" s="178">
        <v>108000</v>
      </c>
      <c r="C51" s="178">
        <v>120000</v>
      </c>
      <c r="D51" s="178">
        <v>135000</v>
      </c>
      <c r="E51" s="178">
        <v>108000</v>
      </c>
      <c r="F51" s="178">
        <v>123000</v>
      </c>
      <c r="G51" s="178">
        <v>137000</v>
      </c>
      <c r="I51" s="178">
        <v>38000</v>
      </c>
      <c r="J51" s="178">
        <v>40000</v>
      </c>
      <c r="K51" s="178">
        <v>30000</v>
      </c>
      <c r="L51" s="178">
        <v>25000</v>
      </c>
      <c r="M51" s="178">
        <v>35000</v>
      </c>
      <c r="N51" s="178">
        <v>31000</v>
      </c>
      <c r="P51" s="178">
        <v>46000</v>
      </c>
      <c r="Q51" s="178">
        <v>52000</v>
      </c>
      <c r="R51" s="178">
        <v>63000</v>
      </c>
      <c r="S51" s="178">
        <v>50000</v>
      </c>
      <c r="T51" s="178">
        <v>47000</v>
      </c>
      <c r="U51" s="178">
        <v>63000</v>
      </c>
    </row>
    <row r="52" spans="1:22" ht="26.25" customHeight="1">
      <c r="A52" s="177" t="s">
        <v>293</v>
      </c>
      <c r="B52" s="178">
        <v>149000</v>
      </c>
      <c r="C52" s="178">
        <v>161000</v>
      </c>
      <c r="D52" s="178">
        <v>181000</v>
      </c>
      <c r="E52" s="178">
        <v>146000</v>
      </c>
      <c r="F52" s="178">
        <v>164000</v>
      </c>
      <c r="G52" s="178">
        <v>183000</v>
      </c>
      <c r="I52" s="178">
        <v>45000</v>
      </c>
      <c r="J52" s="178">
        <v>47000</v>
      </c>
      <c r="K52" s="178">
        <v>49000</v>
      </c>
      <c r="L52" s="178">
        <v>40000</v>
      </c>
      <c r="M52" s="178">
        <v>48000</v>
      </c>
      <c r="N52" s="178">
        <v>50000</v>
      </c>
      <c r="P52" s="178">
        <v>46000</v>
      </c>
      <c r="Q52" s="178">
        <v>52000</v>
      </c>
      <c r="R52" s="178">
        <v>63000</v>
      </c>
      <c r="S52" s="178">
        <v>50000</v>
      </c>
      <c r="T52" s="178">
        <v>47000</v>
      </c>
      <c r="U52" s="178">
        <v>63000</v>
      </c>
    </row>
    <row r="53" spans="1:22" ht="26.25" customHeight="1">
      <c r="P53" s="176"/>
      <c r="Q53" s="176"/>
      <c r="R53" s="176"/>
      <c r="S53" s="176"/>
      <c r="T53" s="176"/>
      <c r="U53" s="176"/>
    </row>
    <row r="54" spans="1:22" ht="26.25" customHeight="1">
      <c r="A54" s="35" t="s">
        <v>401</v>
      </c>
      <c r="I54" s="281" t="s">
        <v>28</v>
      </c>
      <c r="J54" s="282"/>
      <c r="L54" s="281" t="s">
        <v>300</v>
      </c>
      <c r="M54" s="282"/>
      <c r="O54" s="281" t="s">
        <v>353</v>
      </c>
      <c r="P54" s="282"/>
      <c r="R54" s="281" t="s">
        <v>346</v>
      </c>
      <c r="S54" s="282"/>
      <c r="U54" s="281" t="s">
        <v>399</v>
      </c>
      <c r="V54" s="282"/>
    </row>
    <row r="55" spans="1:22" ht="26.25" customHeight="1">
      <c r="A55" s="165" t="s">
        <v>564</v>
      </c>
      <c r="B55" s="178">
        <v>3000</v>
      </c>
      <c r="I55" s="130" t="s">
        <v>25</v>
      </c>
      <c r="J55" s="115" t="s">
        <v>378</v>
      </c>
      <c r="L55" s="115" t="s">
        <v>301</v>
      </c>
      <c r="M55" s="115" t="s">
        <v>374</v>
      </c>
      <c r="O55" s="130" t="s">
        <v>325</v>
      </c>
      <c r="P55" s="115"/>
      <c r="R55" s="115" t="s">
        <v>347</v>
      </c>
      <c r="S55" s="115" t="s">
        <v>375</v>
      </c>
      <c r="U55" s="130" t="s">
        <v>559</v>
      </c>
      <c r="V55" s="115" t="s">
        <v>398</v>
      </c>
    </row>
    <row r="56" spans="1:22" ht="26.25" customHeight="1">
      <c r="A56" s="165" t="s">
        <v>566</v>
      </c>
      <c r="B56" s="178">
        <v>15000</v>
      </c>
      <c r="I56" s="115" t="s">
        <v>261</v>
      </c>
      <c r="J56" s="131">
        <v>-1</v>
      </c>
      <c r="L56" s="115" t="s">
        <v>7</v>
      </c>
      <c r="M56" s="132">
        <v>0</v>
      </c>
      <c r="O56" s="115" t="s">
        <v>354</v>
      </c>
      <c r="P56" s="180">
        <v>-2000</v>
      </c>
      <c r="R56" s="130" t="s">
        <v>349</v>
      </c>
      <c r="S56" s="132">
        <v>0</v>
      </c>
      <c r="U56" s="130" t="s">
        <v>344</v>
      </c>
      <c r="V56" s="132">
        <v>0</v>
      </c>
    </row>
    <row r="57" spans="1:22" ht="26.25" customHeight="1">
      <c r="A57" s="165" t="s">
        <v>567</v>
      </c>
      <c r="B57" s="178">
        <v>3000</v>
      </c>
      <c r="I57" s="115" t="s">
        <v>262</v>
      </c>
      <c r="J57" s="131">
        <v>-1</v>
      </c>
      <c r="L57" s="115" t="s">
        <v>302</v>
      </c>
      <c r="M57" s="132">
        <v>-0.5</v>
      </c>
      <c r="O57" s="115" t="s">
        <v>355</v>
      </c>
      <c r="P57" s="178">
        <v>0</v>
      </c>
      <c r="R57" s="115" t="s">
        <v>348</v>
      </c>
      <c r="S57" s="135">
        <v>0.5</v>
      </c>
      <c r="U57" s="130" t="s">
        <v>345</v>
      </c>
      <c r="V57" s="132">
        <v>0.2</v>
      </c>
    </row>
    <row r="58" spans="1:22" ht="26.25" customHeight="1">
      <c r="A58" s="172" t="s">
        <v>550</v>
      </c>
      <c r="B58" s="178">
        <v>10000</v>
      </c>
      <c r="I58" s="115" t="s">
        <v>263</v>
      </c>
      <c r="J58" s="115">
        <v>-0.85</v>
      </c>
      <c r="U58" s="136" t="s">
        <v>562</v>
      </c>
      <c r="V58" s="135">
        <v>0.5</v>
      </c>
    </row>
    <row r="59" spans="1:22" ht="26.25" customHeight="1">
      <c r="A59" s="172" t="s">
        <v>551</v>
      </c>
      <c r="B59" s="178">
        <v>30000</v>
      </c>
      <c r="I59" s="115" t="s">
        <v>13</v>
      </c>
      <c r="J59" s="131">
        <v>-0.8</v>
      </c>
      <c r="U59" s="164" t="s">
        <v>560</v>
      </c>
      <c r="V59" s="135">
        <v>0.4</v>
      </c>
    </row>
    <row r="60" spans="1:22" ht="26.25" customHeight="1">
      <c r="A60" s="165" t="s">
        <v>552</v>
      </c>
      <c r="B60" s="178">
        <v>2000</v>
      </c>
      <c r="I60" s="115" t="s">
        <v>27</v>
      </c>
      <c r="J60" s="131">
        <v>0</v>
      </c>
      <c r="U60" s="164" t="s">
        <v>561</v>
      </c>
      <c r="V60" s="135">
        <v>0.7</v>
      </c>
    </row>
    <row r="61" spans="1:22" ht="26.25" customHeight="1">
      <c r="A61" s="165" t="s">
        <v>283</v>
      </c>
      <c r="B61" s="178">
        <v>22000</v>
      </c>
    </row>
  </sheetData>
  <mergeCells count="16">
    <mergeCell ref="U54:V54"/>
    <mergeCell ref="R35:S35"/>
    <mergeCell ref="O35:P35"/>
    <mergeCell ref="L12:M12"/>
    <mergeCell ref="O12:P12"/>
    <mergeCell ref="R16:S16"/>
    <mergeCell ref="R15:S15"/>
    <mergeCell ref="R14:S14"/>
    <mergeCell ref="R13:S13"/>
    <mergeCell ref="I12:J12"/>
    <mergeCell ref="I54:J54"/>
    <mergeCell ref="L54:M54"/>
    <mergeCell ref="O54:P54"/>
    <mergeCell ref="R54:S54"/>
    <mergeCell ref="I35:J35"/>
    <mergeCell ref="L35:M35"/>
  </mergeCells>
  <phoneticPr fontId="2"/>
  <pageMargins left="0.7" right="0.7" top="0.75" bottom="0.75" header="0.3" footer="0.3"/>
  <pageSetup paperSize="8" scale="53" orientation="portrait" verticalDpi="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12459-E3FE-456A-B4D6-B4FB465EC1AC}">
  <sheetPr>
    <pageSetUpPr fitToPage="1"/>
  </sheetPr>
  <dimension ref="A1:W208"/>
  <sheetViews>
    <sheetView showGridLines="0" zoomScaleNormal="100" workbookViewId="0">
      <pane ySplit="3" topLeftCell="A4" activePane="bottomLeft" state="frozen"/>
      <selection activeCell="D60" sqref="D60:I61"/>
      <selection pane="bottomLeft" activeCell="D60" sqref="D60:I61"/>
    </sheetView>
  </sheetViews>
  <sheetFormatPr defaultRowHeight="27" customHeight="1"/>
  <cols>
    <col min="1" max="3" width="9.25" style="125" customWidth="1"/>
    <col min="4" max="9" width="10.375" style="125" customWidth="1"/>
    <col min="10" max="17" width="9" style="125"/>
    <col min="18" max="23" width="9" style="158"/>
    <col min="24" max="16384" width="9" style="125"/>
  </cols>
  <sheetData>
    <row r="1" spans="1:15" ht="27" customHeight="1">
      <c r="A1" s="125" t="s">
        <v>586</v>
      </c>
    </row>
    <row r="2" spans="1:15" ht="27" customHeight="1">
      <c r="C2" s="335" t="s">
        <v>417</v>
      </c>
      <c r="D2" s="335"/>
      <c r="E2" s="335"/>
      <c r="F2" s="335"/>
      <c r="G2" s="335"/>
      <c r="K2" s="331" t="s">
        <v>447</v>
      </c>
      <c r="L2" s="332"/>
      <c r="M2" s="332"/>
      <c r="N2" s="332"/>
      <c r="O2" s="333"/>
    </row>
    <row r="4" spans="1:15" ht="27" customHeight="1">
      <c r="A4" s="126" t="s">
        <v>485</v>
      </c>
      <c r="B4" s="127"/>
      <c r="C4" s="127"/>
      <c r="D4" s="127"/>
      <c r="E4" s="127"/>
      <c r="F4" s="127"/>
      <c r="G4" s="127"/>
      <c r="H4" s="293" t="s">
        <v>412</v>
      </c>
      <c r="I4" s="293"/>
    </row>
    <row r="5" spans="1:15" ht="27" customHeight="1">
      <c r="A5" s="290" t="s">
        <v>516</v>
      </c>
      <c r="B5" s="290"/>
      <c r="C5" s="290"/>
      <c r="D5" s="290" t="s">
        <v>411</v>
      </c>
      <c r="E5" s="290"/>
      <c r="F5" s="290"/>
      <c r="G5" s="290"/>
      <c r="H5" s="290"/>
      <c r="I5" s="290"/>
    </row>
    <row r="6" spans="1:15" ht="27" customHeight="1">
      <c r="A6" s="290"/>
      <c r="B6" s="290"/>
      <c r="C6" s="290"/>
      <c r="D6" s="148" t="s">
        <v>253</v>
      </c>
      <c r="E6" s="148" t="s">
        <v>254</v>
      </c>
      <c r="F6" s="148" t="s">
        <v>255</v>
      </c>
      <c r="G6" s="148" t="s">
        <v>256</v>
      </c>
      <c r="H6" s="148" t="s">
        <v>257</v>
      </c>
      <c r="I6" s="148" t="s">
        <v>258</v>
      </c>
    </row>
    <row r="7" spans="1:15" ht="27" customHeight="1">
      <c r="A7" s="294" t="s">
        <v>418</v>
      </c>
      <c r="B7" s="294"/>
      <c r="C7" s="294"/>
      <c r="D7" s="181">
        <f>基本手数料等!B5</f>
        <v>43000</v>
      </c>
      <c r="E7" s="181">
        <f>基本手数料等!C5</f>
        <v>44000</v>
      </c>
      <c r="F7" s="181">
        <f>基本手数料等!D5</f>
        <v>51000</v>
      </c>
      <c r="G7" s="181">
        <f>基本手数料等!E5</f>
        <v>36000</v>
      </c>
      <c r="H7" s="181">
        <f>基本手数料等!F5</f>
        <v>48000</v>
      </c>
      <c r="I7" s="181">
        <f>基本手数料等!G5</f>
        <v>54000</v>
      </c>
    </row>
    <row r="8" spans="1:15" ht="27" customHeight="1">
      <c r="A8" s="294" t="s">
        <v>413</v>
      </c>
      <c r="B8" s="294"/>
      <c r="C8" s="294"/>
      <c r="D8" s="149">
        <f>基本手数料等!B6</f>
        <v>50000</v>
      </c>
      <c r="E8" s="149">
        <f>基本手数料等!C6</f>
        <v>52000</v>
      </c>
      <c r="F8" s="149">
        <f>基本手数料等!D6</f>
        <v>60000</v>
      </c>
      <c r="G8" s="149">
        <f>基本手数料等!E6</f>
        <v>42000</v>
      </c>
      <c r="H8" s="149">
        <f>基本手数料等!F6</f>
        <v>56000</v>
      </c>
      <c r="I8" s="149">
        <f>基本手数料等!G6</f>
        <v>63000</v>
      </c>
    </row>
    <row r="9" spans="1:15" ht="27" customHeight="1">
      <c r="A9" s="294" t="s">
        <v>414</v>
      </c>
      <c r="B9" s="294"/>
      <c r="C9" s="294"/>
      <c r="D9" s="149">
        <f>基本手数料等!B7</f>
        <v>67000</v>
      </c>
      <c r="E9" s="149">
        <f>基本手数料等!C7</f>
        <v>69000</v>
      </c>
      <c r="F9" s="149">
        <f>基本手数料等!D7</f>
        <v>73000</v>
      </c>
      <c r="G9" s="149">
        <f>基本手数料等!E7</f>
        <v>51000</v>
      </c>
      <c r="H9" s="149">
        <f>基本手数料等!F7</f>
        <v>72000</v>
      </c>
      <c r="I9" s="149">
        <f>基本手数料等!G7</f>
        <v>76000</v>
      </c>
    </row>
    <row r="10" spans="1:15" ht="27" customHeight="1">
      <c r="A10" s="294" t="s">
        <v>415</v>
      </c>
      <c r="B10" s="294"/>
      <c r="C10" s="294"/>
      <c r="D10" s="149">
        <f>基本手数料等!B8</f>
        <v>89000</v>
      </c>
      <c r="E10" s="149">
        <f>基本手数料等!C8</f>
        <v>93000</v>
      </c>
      <c r="F10" s="149">
        <f>基本手数料等!D8</f>
        <v>106000</v>
      </c>
      <c r="G10" s="149">
        <f>基本手数料等!E8</f>
        <v>74000</v>
      </c>
      <c r="H10" s="149">
        <f>基本手数料等!F8</f>
        <v>95000</v>
      </c>
      <c r="I10" s="149">
        <f>基本手数料等!G8</f>
        <v>111000</v>
      </c>
    </row>
    <row r="11" spans="1:15" ht="27" customHeight="1">
      <c r="A11" s="294" t="s">
        <v>416</v>
      </c>
      <c r="B11" s="294"/>
      <c r="C11" s="294"/>
      <c r="D11" s="149">
        <f>基本手数料等!B9</f>
        <v>126000</v>
      </c>
      <c r="E11" s="149">
        <f>基本手数料等!C9</f>
        <v>132000</v>
      </c>
      <c r="F11" s="149">
        <f>基本手数料等!D9</f>
        <v>151000</v>
      </c>
      <c r="G11" s="149">
        <f>基本手数料等!E9</f>
        <v>105000</v>
      </c>
      <c r="H11" s="149">
        <f>基本手数料等!F9</f>
        <v>135000</v>
      </c>
      <c r="I11" s="149">
        <f>基本手数料等!G9</f>
        <v>158000</v>
      </c>
    </row>
    <row r="14" spans="1:15" ht="27" customHeight="1">
      <c r="A14" s="126" t="s">
        <v>420</v>
      </c>
      <c r="B14" s="127"/>
      <c r="C14" s="127"/>
      <c r="D14" s="127"/>
      <c r="E14" s="127"/>
      <c r="F14" s="127"/>
      <c r="G14" s="127"/>
      <c r="H14" s="293" t="s">
        <v>412</v>
      </c>
      <c r="I14" s="293"/>
    </row>
    <row r="15" spans="1:15" ht="27" customHeight="1">
      <c r="A15" s="290" t="s">
        <v>516</v>
      </c>
      <c r="B15" s="290"/>
      <c r="C15" s="290"/>
      <c r="D15" s="290" t="s">
        <v>411</v>
      </c>
      <c r="E15" s="290"/>
      <c r="F15" s="290"/>
      <c r="G15" s="290"/>
      <c r="H15" s="290"/>
      <c r="I15" s="290"/>
    </row>
    <row r="16" spans="1:15" ht="27" customHeight="1">
      <c r="A16" s="290"/>
      <c r="B16" s="290"/>
      <c r="C16" s="290"/>
      <c r="D16" s="148" t="s">
        <v>253</v>
      </c>
      <c r="E16" s="148" t="s">
        <v>254</v>
      </c>
      <c r="F16" s="148" t="s">
        <v>255</v>
      </c>
      <c r="G16" s="148" t="s">
        <v>256</v>
      </c>
      <c r="H16" s="148" t="s">
        <v>257</v>
      </c>
      <c r="I16" s="148" t="s">
        <v>258</v>
      </c>
    </row>
    <row r="17" spans="1:9" ht="27" customHeight="1">
      <c r="A17" s="294" t="s">
        <v>418</v>
      </c>
      <c r="B17" s="294"/>
      <c r="C17" s="294"/>
      <c r="D17" s="149">
        <f>基本手数料等!I5</f>
        <v>21000</v>
      </c>
      <c r="E17" s="149">
        <f>基本手数料等!J5</f>
        <v>22000</v>
      </c>
      <c r="F17" s="149">
        <f>基本手数料等!K5</f>
        <v>24000</v>
      </c>
      <c r="G17" s="149">
        <f>基本手数料等!L5</f>
        <v>15000</v>
      </c>
      <c r="H17" s="149">
        <f>基本手数料等!M5</f>
        <v>22000</v>
      </c>
      <c r="I17" s="149">
        <f>基本手数料等!N5</f>
        <v>26000</v>
      </c>
    </row>
    <row r="18" spans="1:9" ht="27" customHeight="1">
      <c r="A18" s="294" t="s">
        <v>413</v>
      </c>
      <c r="B18" s="294"/>
      <c r="C18" s="294"/>
      <c r="D18" s="149">
        <f>基本手数料等!I6</f>
        <v>22000</v>
      </c>
      <c r="E18" s="149">
        <f>基本手数料等!J6</f>
        <v>24000</v>
      </c>
      <c r="F18" s="149">
        <f>基本手数料等!K6</f>
        <v>27000</v>
      </c>
      <c r="G18" s="149">
        <f>基本手数料等!L6</f>
        <v>21000</v>
      </c>
      <c r="H18" s="149">
        <f>基本手数料等!M6</f>
        <v>25000</v>
      </c>
      <c r="I18" s="149">
        <f>基本手数料等!N6</f>
        <v>31000</v>
      </c>
    </row>
    <row r="19" spans="1:9" ht="27" customHeight="1">
      <c r="A19" s="294" t="s">
        <v>414</v>
      </c>
      <c r="B19" s="294"/>
      <c r="C19" s="294"/>
      <c r="D19" s="149">
        <f>基本手数料等!I7</f>
        <v>30000</v>
      </c>
      <c r="E19" s="149">
        <f>基本手数料等!J7</f>
        <v>32000</v>
      </c>
      <c r="F19" s="149">
        <f>基本手数料等!K7</f>
        <v>36000</v>
      </c>
      <c r="G19" s="149">
        <f>基本手数料等!L7</f>
        <v>25000</v>
      </c>
      <c r="H19" s="149">
        <f>基本手数料等!M7</f>
        <v>33000</v>
      </c>
      <c r="I19" s="149">
        <f>基本手数料等!N7</f>
        <v>39000</v>
      </c>
    </row>
    <row r="20" spans="1:9" ht="27" customHeight="1">
      <c r="A20" s="294" t="s">
        <v>415</v>
      </c>
      <c r="B20" s="294"/>
      <c r="C20" s="294"/>
      <c r="D20" s="149">
        <f>基本手数料等!I8</f>
        <v>44000</v>
      </c>
      <c r="E20" s="149">
        <f>基本手数料等!J8</f>
        <v>46000</v>
      </c>
      <c r="F20" s="149">
        <f>基本手数料等!K8</f>
        <v>52000</v>
      </c>
      <c r="G20" s="149">
        <f>基本手数料等!L8</f>
        <v>37000</v>
      </c>
      <c r="H20" s="149">
        <f>基本手数料等!M8</f>
        <v>47000</v>
      </c>
      <c r="I20" s="149">
        <f>基本手数料等!N8</f>
        <v>55000</v>
      </c>
    </row>
    <row r="21" spans="1:9" ht="27" customHeight="1">
      <c r="A21" s="294" t="s">
        <v>416</v>
      </c>
      <c r="B21" s="294"/>
      <c r="C21" s="294"/>
      <c r="D21" s="149">
        <f>基本手数料等!I9</f>
        <v>63000</v>
      </c>
      <c r="E21" s="149">
        <f>基本手数料等!J9</f>
        <v>66000</v>
      </c>
      <c r="F21" s="149">
        <f>基本手数料等!K9</f>
        <v>73000</v>
      </c>
      <c r="G21" s="149">
        <f>基本手数料等!L9</f>
        <v>52000</v>
      </c>
      <c r="H21" s="149">
        <f>基本手数料等!M9</f>
        <v>70000</v>
      </c>
      <c r="I21" s="149">
        <f>基本手数料等!N9</f>
        <v>79000</v>
      </c>
    </row>
    <row r="22" spans="1:9" ht="20.100000000000001" customHeight="1">
      <c r="A22" s="127" t="s">
        <v>429</v>
      </c>
    </row>
    <row r="25" spans="1:9" ht="27" customHeight="1">
      <c r="A25" s="126" t="s">
        <v>421</v>
      </c>
      <c r="B25" s="127"/>
      <c r="C25" s="127"/>
      <c r="D25" s="127"/>
      <c r="E25" s="127"/>
      <c r="F25" s="127"/>
      <c r="G25" s="127"/>
      <c r="H25" s="293" t="s">
        <v>412</v>
      </c>
      <c r="I25" s="293"/>
    </row>
    <row r="26" spans="1:9" ht="27" customHeight="1">
      <c r="A26" s="290" t="s">
        <v>410</v>
      </c>
      <c r="B26" s="290"/>
      <c r="C26" s="290"/>
      <c r="D26" s="290" t="s">
        <v>467</v>
      </c>
      <c r="E26" s="290"/>
      <c r="F26" s="290"/>
      <c r="G26" s="290"/>
      <c r="H26" s="290"/>
      <c r="I26" s="290"/>
    </row>
    <row r="27" spans="1:9" ht="27" customHeight="1">
      <c r="A27" s="290"/>
      <c r="B27" s="290"/>
      <c r="C27" s="290"/>
      <c r="D27" s="148" t="s">
        <v>253</v>
      </c>
      <c r="E27" s="148" t="s">
        <v>254</v>
      </c>
      <c r="F27" s="148" t="s">
        <v>255</v>
      </c>
      <c r="G27" s="148" t="s">
        <v>256</v>
      </c>
      <c r="H27" s="148" t="s">
        <v>257</v>
      </c>
      <c r="I27" s="148" t="s">
        <v>258</v>
      </c>
    </row>
    <row r="28" spans="1:9" ht="27" customHeight="1">
      <c r="A28" s="294" t="s">
        <v>418</v>
      </c>
      <c r="B28" s="294"/>
      <c r="C28" s="294"/>
      <c r="D28" s="181">
        <f>基本手数料等!P5</f>
        <v>24000</v>
      </c>
      <c r="E28" s="181">
        <f>基本手数料等!Q5</f>
        <v>25000</v>
      </c>
      <c r="F28" s="181">
        <f>基本手数料等!R5</f>
        <v>28000</v>
      </c>
      <c r="G28" s="181">
        <f>基本手数料等!S5</f>
        <v>20000</v>
      </c>
      <c r="H28" s="181">
        <f>基本手数料等!T5</f>
        <v>24000</v>
      </c>
      <c r="I28" s="181">
        <f>基本手数料等!U5</f>
        <v>30000</v>
      </c>
    </row>
    <row r="29" spans="1:9" ht="27" customHeight="1">
      <c r="A29" s="294" t="s">
        <v>413</v>
      </c>
      <c r="B29" s="294"/>
      <c r="C29" s="294"/>
      <c r="D29" s="149">
        <f>基本手数料等!P6</f>
        <v>30000</v>
      </c>
      <c r="E29" s="149">
        <f>基本手数料等!Q6</f>
        <v>32000</v>
      </c>
      <c r="F29" s="149">
        <f>基本手数料等!R6</f>
        <v>36000</v>
      </c>
      <c r="G29" s="149">
        <f>基本手数料等!S6</f>
        <v>25000</v>
      </c>
      <c r="H29" s="149">
        <f>基本手数料等!T6</f>
        <v>31000</v>
      </c>
      <c r="I29" s="149">
        <f>基本手数料等!U6</f>
        <v>38000</v>
      </c>
    </row>
    <row r="30" spans="1:9" ht="27" customHeight="1">
      <c r="A30" s="294" t="s">
        <v>414</v>
      </c>
      <c r="B30" s="294"/>
      <c r="C30" s="294"/>
      <c r="D30" s="149">
        <f>基本手数料等!P7</f>
        <v>40000</v>
      </c>
      <c r="E30" s="149">
        <f>基本手数料等!Q7</f>
        <v>42000</v>
      </c>
      <c r="F30" s="149">
        <f>基本手数料等!R7</f>
        <v>44000</v>
      </c>
      <c r="G30" s="149">
        <f>基本手数料等!S7</f>
        <v>31000</v>
      </c>
      <c r="H30" s="149">
        <f>基本手数料等!T7</f>
        <v>41000</v>
      </c>
      <c r="I30" s="149">
        <f>基本手数料等!U7</f>
        <v>46000</v>
      </c>
    </row>
    <row r="31" spans="1:9" ht="27" customHeight="1">
      <c r="A31" s="294" t="s">
        <v>415</v>
      </c>
      <c r="B31" s="294"/>
      <c r="C31" s="294"/>
      <c r="D31" s="149">
        <f>基本手数料等!P8</f>
        <v>40000</v>
      </c>
      <c r="E31" s="149">
        <f>基本手数料等!Q8</f>
        <v>42000</v>
      </c>
      <c r="F31" s="149">
        <f>基本手数料等!R8</f>
        <v>44000</v>
      </c>
      <c r="G31" s="149">
        <f>基本手数料等!S8</f>
        <v>31000</v>
      </c>
      <c r="H31" s="149">
        <f>基本手数料等!T8</f>
        <v>41000</v>
      </c>
      <c r="I31" s="149">
        <f>基本手数料等!U8</f>
        <v>46000</v>
      </c>
    </row>
    <row r="32" spans="1:9" ht="27" customHeight="1">
      <c r="A32" s="294" t="s">
        <v>416</v>
      </c>
      <c r="B32" s="294"/>
      <c r="C32" s="294"/>
      <c r="D32" s="149">
        <f>基本手数料等!P9</f>
        <v>40000</v>
      </c>
      <c r="E32" s="149">
        <f>基本手数料等!Q9</f>
        <v>42000</v>
      </c>
      <c r="F32" s="149">
        <f>基本手数料等!R9</f>
        <v>44000</v>
      </c>
      <c r="G32" s="149">
        <f>基本手数料等!S9</f>
        <v>31000</v>
      </c>
      <c r="H32" s="149">
        <f>基本手数料等!T9</f>
        <v>41000</v>
      </c>
      <c r="I32" s="149">
        <f>基本手数料等!U9</f>
        <v>46000</v>
      </c>
    </row>
    <row r="33" spans="1:9" ht="27" customHeight="1">
      <c r="A33" s="316" t="s">
        <v>419</v>
      </c>
      <c r="B33" s="317"/>
      <c r="C33" s="318"/>
      <c r="D33" s="322" t="s">
        <v>468</v>
      </c>
      <c r="E33" s="323"/>
      <c r="F33" s="323"/>
      <c r="G33" s="323"/>
      <c r="H33" s="323"/>
      <c r="I33" s="324"/>
    </row>
    <row r="34" spans="1:9" ht="27" customHeight="1">
      <c r="A34" s="316"/>
      <c r="B34" s="317"/>
      <c r="C34" s="318"/>
      <c r="D34" s="322"/>
      <c r="E34" s="323"/>
      <c r="F34" s="323"/>
      <c r="G34" s="323"/>
      <c r="H34" s="323"/>
      <c r="I34" s="324"/>
    </row>
    <row r="35" spans="1:9" ht="27" customHeight="1">
      <c r="A35" s="316"/>
      <c r="B35" s="317"/>
      <c r="C35" s="318"/>
      <c r="D35" s="322"/>
      <c r="E35" s="323"/>
      <c r="F35" s="323"/>
      <c r="G35" s="323"/>
      <c r="H35" s="323"/>
      <c r="I35" s="324"/>
    </row>
    <row r="36" spans="1:9" ht="27" customHeight="1">
      <c r="A36" s="319"/>
      <c r="B36" s="320"/>
      <c r="C36" s="321"/>
      <c r="D36" s="325"/>
      <c r="E36" s="326"/>
      <c r="F36" s="326"/>
      <c r="G36" s="326"/>
      <c r="H36" s="326"/>
      <c r="I36" s="327"/>
    </row>
    <row r="37" spans="1:9" ht="20.100000000000001" customHeight="1">
      <c r="A37" s="127" t="s">
        <v>427</v>
      </c>
      <c r="B37" s="127"/>
      <c r="C37" s="127"/>
      <c r="D37" s="128"/>
      <c r="E37" s="128"/>
      <c r="F37" s="128"/>
      <c r="G37" s="128"/>
      <c r="H37" s="128"/>
      <c r="I37" s="128"/>
    </row>
    <row r="38" spans="1:9" ht="20.100000000000001" customHeight="1">
      <c r="A38" s="127" t="s">
        <v>428</v>
      </c>
      <c r="B38" s="127"/>
      <c r="C38" s="127"/>
      <c r="D38" s="128"/>
      <c r="E38" s="128"/>
      <c r="F38" s="128"/>
      <c r="G38" s="128"/>
      <c r="H38" s="128"/>
      <c r="I38" s="128"/>
    </row>
    <row r="41" spans="1:9" ht="27" customHeight="1">
      <c r="A41" s="126" t="s">
        <v>422</v>
      </c>
      <c r="B41" s="127"/>
      <c r="C41" s="127"/>
      <c r="D41" s="127"/>
      <c r="E41" s="127"/>
      <c r="F41" s="127"/>
      <c r="G41" s="127"/>
      <c r="H41" s="293" t="s">
        <v>412</v>
      </c>
      <c r="I41" s="293"/>
    </row>
    <row r="42" spans="1:9" ht="27" customHeight="1">
      <c r="A42" s="295" t="s">
        <v>423</v>
      </c>
      <c r="B42" s="296"/>
      <c r="C42" s="297"/>
      <c r="D42" s="295" t="s">
        <v>424</v>
      </c>
      <c r="E42" s="296"/>
      <c r="F42" s="296"/>
      <c r="G42" s="296"/>
      <c r="H42" s="296"/>
      <c r="I42" s="297"/>
    </row>
    <row r="43" spans="1:9" ht="27" customHeight="1">
      <c r="A43" s="298" t="s">
        <v>425</v>
      </c>
      <c r="B43" s="299"/>
      <c r="C43" s="300"/>
      <c r="D43" s="307" t="s">
        <v>513</v>
      </c>
      <c r="E43" s="308"/>
      <c r="F43" s="308"/>
      <c r="G43" s="308"/>
      <c r="H43" s="308"/>
      <c r="I43" s="309"/>
    </row>
    <row r="44" spans="1:9" ht="27" customHeight="1">
      <c r="A44" s="301"/>
      <c r="B44" s="302"/>
      <c r="C44" s="303"/>
      <c r="D44" s="310"/>
      <c r="E44" s="311"/>
      <c r="F44" s="311"/>
      <c r="G44" s="311"/>
      <c r="H44" s="311"/>
      <c r="I44" s="312"/>
    </row>
    <row r="45" spans="1:9" ht="27" customHeight="1">
      <c r="A45" s="304"/>
      <c r="B45" s="305"/>
      <c r="C45" s="306"/>
      <c r="D45" s="313"/>
      <c r="E45" s="314"/>
      <c r="F45" s="314"/>
      <c r="G45" s="314"/>
      <c r="H45" s="314"/>
      <c r="I45" s="315"/>
    </row>
    <row r="46" spans="1:9" ht="27" customHeight="1">
      <c r="A46" s="298" t="s">
        <v>426</v>
      </c>
      <c r="B46" s="299"/>
      <c r="C46" s="300"/>
      <c r="D46" s="307" t="s">
        <v>512</v>
      </c>
      <c r="E46" s="308"/>
      <c r="F46" s="308"/>
      <c r="G46" s="308"/>
      <c r="H46" s="308"/>
      <c r="I46" s="309"/>
    </row>
    <row r="47" spans="1:9" ht="27" customHeight="1">
      <c r="A47" s="301"/>
      <c r="B47" s="302"/>
      <c r="C47" s="303"/>
      <c r="D47" s="310"/>
      <c r="E47" s="311"/>
      <c r="F47" s="311"/>
      <c r="G47" s="311"/>
      <c r="H47" s="311"/>
      <c r="I47" s="312"/>
    </row>
    <row r="48" spans="1:9" ht="27" customHeight="1">
      <c r="A48" s="304"/>
      <c r="B48" s="305"/>
      <c r="C48" s="306"/>
      <c r="D48" s="313"/>
      <c r="E48" s="314"/>
      <c r="F48" s="314"/>
      <c r="G48" s="314"/>
      <c r="H48" s="314"/>
      <c r="I48" s="315"/>
    </row>
    <row r="49" spans="1:9" ht="20.100000000000001" customHeight="1">
      <c r="A49" s="127" t="s">
        <v>427</v>
      </c>
    </row>
    <row r="50" spans="1:9" ht="20.100000000000001" customHeight="1">
      <c r="A50" s="127" t="s">
        <v>430</v>
      </c>
    </row>
    <row r="51" spans="1:9" ht="20.100000000000001" customHeight="1">
      <c r="A51" s="127" t="s">
        <v>431</v>
      </c>
    </row>
    <row r="52" spans="1:9" ht="20.100000000000001" customHeight="1">
      <c r="A52" s="127" t="s">
        <v>432</v>
      </c>
    </row>
    <row r="53" spans="1:9" ht="20.100000000000001" customHeight="1">
      <c r="A53" s="127" t="s">
        <v>433</v>
      </c>
    </row>
    <row r="56" spans="1:9" ht="27" customHeight="1">
      <c r="A56" s="126" t="s">
        <v>486</v>
      </c>
      <c r="B56" s="127"/>
      <c r="C56" s="127"/>
      <c r="D56" s="127"/>
      <c r="E56" s="127"/>
      <c r="F56" s="127"/>
      <c r="G56" s="127"/>
      <c r="H56" s="293" t="s">
        <v>412</v>
      </c>
      <c r="I56" s="293"/>
    </row>
    <row r="57" spans="1:9" ht="27" customHeight="1">
      <c r="A57" s="290" t="s">
        <v>464</v>
      </c>
      <c r="B57" s="290"/>
      <c r="C57" s="290"/>
      <c r="D57" s="290" t="s">
        <v>434</v>
      </c>
      <c r="E57" s="290"/>
      <c r="F57" s="290"/>
      <c r="G57" s="290"/>
      <c r="H57" s="290"/>
      <c r="I57" s="290"/>
    </row>
    <row r="58" spans="1:9" ht="27" customHeight="1">
      <c r="A58" s="328" t="s">
        <v>544</v>
      </c>
      <c r="B58" s="328"/>
      <c r="C58" s="328"/>
      <c r="D58" s="329" t="s">
        <v>533</v>
      </c>
      <c r="E58" s="330"/>
      <c r="F58" s="330"/>
      <c r="G58" s="330"/>
      <c r="H58" s="330"/>
      <c r="I58" s="330"/>
    </row>
    <row r="59" spans="1:9" ht="27" customHeight="1">
      <c r="A59" s="328"/>
      <c r="B59" s="328"/>
      <c r="C59" s="328"/>
      <c r="D59" s="330"/>
      <c r="E59" s="330"/>
      <c r="F59" s="330"/>
      <c r="G59" s="330"/>
      <c r="H59" s="330"/>
      <c r="I59" s="330"/>
    </row>
    <row r="60" spans="1:9" ht="27" customHeight="1">
      <c r="A60" s="292" t="s">
        <v>435</v>
      </c>
      <c r="B60" s="292"/>
      <c r="C60" s="292"/>
      <c r="D60" s="334" t="s">
        <v>436</v>
      </c>
      <c r="E60" s="286"/>
      <c r="F60" s="286"/>
      <c r="G60" s="286"/>
      <c r="H60" s="286"/>
      <c r="I60" s="286"/>
    </row>
    <row r="61" spans="1:9" ht="27" customHeight="1">
      <c r="A61" s="292"/>
      <c r="B61" s="292"/>
      <c r="C61" s="292"/>
      <c r="D61" s="286"/>
      <c r="E61" s="286"/>
      <c r="F61" s="286"/>
      <c r="G61" s="286"/>
      <c r="H61" s="286"/>
      <c r="I61" s="286"/>
    </row>
    <row r="62" spans="1:9" ht="27" customHeight="1">
      <c r="A62" s="292" t="s">
        <v>391</v>
      </c>
      <c r="B62" s="292"/>
      <c r="C62" s="292"/>
      <c r="D62" s="336" t="s">
        <v>438</v>
      </c>
      <c r="E62" s="286"/>
      <c r="F62" s="286"/>
      <c r="G62" s="286"/>
      <c r="H62" s="286"/>
      <c r="I62" s="286"/>
    </row>
    <row r="63" spans="1:9" ht="27" customHeight="1">
      <c r="A63" s="291" t="s">
        <v>383</v>
      </c>
      <c r="B63" s="292"/>
      <c r="C63" s="292"/>
      <c r="D63" s="291" t="s">
        <v>487</v>
      </c>
      <c r="E63" s="292"/>
      <c r="F63" s="292"/>
      <c r="G63" s="292"/>
      <c r="H63" s="292"/>
      <c r="I63" s="292"/>
    </row>
    <row r="64" spans="1:9" ht="27" customHeight="1">
      <c r="A64" s="292"/>
      <c r="B64" s="292"/>
      <c r="C64" s="292"/>
      <c r="D64" s="292"/>
      <c r="E64" s="292"/>
      <c r="F64" s="292"/>
      <c r="G64" s="292"/>
      <c r="H64" s="292"/>
      <c r="I64" s="292"/>
    </row>
    <row r="65" spans="1:9" ht="27" customHeight="1">
      <c r="A65" s="292"/>
      <c r="B65" s="292"/>
      <c r="C65" s="292"/>
      <c r="D65" s="292"/>
      <c r="E65" s="292"/>
      <c r="F65" s="292"/>
      <c r="G65" s="292"/>
      <c r="H65" s="292"/>
      <c r="I65" s="292"/>
    </row>
    <row r="66" spans="1:9" ht="27" customHeight="1">
      <c r="A66" s="292"/>
      <c r="B66" s="292"/>
      <c r="C66" s="292"/>
      <c r="D66" s="292"/>
      <c r="E66" s="292"/>
      <c r="F66" s="292"/>
      <c r="G66" s="292"/>
      <c r="H66" s="292"/>
      <c r="I66" s="292"/>
    </row>
    <row r="67" spans="1:9" ht="27" customHeight="1">
      <c r="A67" s="291" t="s">
        <v>437</v>
      </c>
      <c r="B67" s="291"/>
      <c r="C67" s="291"/>
      <c r="D67" s="337" t="s">
        <v>488</v>
      </c>
      <c r="E67" s="338"/>
      <c r="F67" s="338"/>
      <c r="G67" s="338"/>
      <c r="H67" s="338"/>
      <c r="I67" s="338"/>
    </row>
    <row r="68" spans="1:9" ht="27" customHeight="1">
      <c r="A68" s="291"/>
      <c r="B68" s="291"/>
      <c r="C68" s="291"/>
      <c r="D68" s="338"/>
      <c r="E68" s="338"/>
      <c r="F68" s="338"/>
      <c r="G68" s="338"/>
      <c r="H68" s="338"/>
      <c r="I68" s="338"/>
    </row>
    <row r="69" spans="1:9" ht="27" customHeight="1">
      <c r="A69" s="292" t="s">
        <v>439</v>
      </c>
      <c r="B69" s="292"/>
      <c r="C69" s="292"/>
      <c r="D69" s="336" t="s">
        <v>440</v>
      </c>
      <c r="E69" s="286"/>
      <c r="F69" s="286"/>
      <c r="G69" s="286"/>
      <c r="H69" s="286"/>
      <c r="I69" s="286"/>
    </row>
    <row r="70" spans="1:9" ht="27" customHeight="1">
      <c r="A70" s="292" t="s">
        <v>489</v>
      </c>
      <c r="B70" s="292"/>
      <c r="C70" s="292"/>
      <c r="D70" s="286" t="s">
        <v>441</v>
      </c>
      <c r="E70" s="286"/>
      <c r="F70" s="286"/>
      <c r="G70" s="286"/>
      <c r="H70" s="286"/>
      <c r="I70" s="286"/>
    </row>
    <row r="71" spans="1:9" ht="27" customHeight="1">
      <c r="A71" s="291" t="s">
        <v>534</v>
      </c>
      <c r="B71" s="292"/>
      <c r="C71" s="292"/>
      <c r="D71" s="285">
        <v>2200</v>
      </c>
      <c r="E71" s="286"/>
      <c r="F71" s="286"/>
      <c r="G71" s="286"/>
      <c r="H71" s="286"/>
      <c r="I71" s="286"/>
    </row>
    <row r="72" spans="1:9" ht="27" customHeight="1">
      <c r="A72" s="291" t="s">
        <v>442</v>
      </c>
      <c r="B72" s="292"/>
      <c r="C72" s="292"/>
      <c r="D72" s="334" t="s">
        <v>443</v>
      </c>
      <c r="E72" s="286"/>
      <c r="F72" s="286"/>
      <c r="G72" s="286"/>
      <c r="H72" s="286"/>
      <c r="I72" s="286"/>
    </row>
    <row r="73" spans="1:9" ht="27" customHeight="1">
      <c r="A73" s="292"/>
      <c r="B73" s="292"/>
      <c r="C73" s="292"/>
      <c r="D73" s="286"/>
      <c r="E73" s="286"/>
      <c r="F73" s="286"/>
      <c r="G73" s="286"/>
      <c r="H73" s="286"/>
      <c r="I73" s="286"/>
    </row>
    <row r="74" spans="1:9" ht="20.100000000000001" customHeight="1">
      <c r="A74" s="127" t="s">
        <v>490</v>
      </c>
    </row>
    <row r="75" spans="1:9" ht="20.100000000000001" customHeight="1">
      <c r="A75" s="127" t="s">
        <v>444</v>
      </c>
    </row>
    <row r="76" spans="1:9" ht="20.100000000000001" customHeight="1">
      <c r="A76" s="127" t="s">
        <v>491</v>
      </c>
    </row>
    <row r="77" spans="1:9" ht="20.100000000000001" customHeight="1">
      <c r="A77" s="127" t="s">
        <v>445</v>
      </c>
    </row>
    <row r="78" spans="1:9" ht="20.100000000000001" customHeight="1">
      <c r="A78" s="127" t="s">
        <v>446</v>
      </c>
    </row>
    <row r="79" spans="1:9" ht="20.100000000000001" customHeight="1">
      <c r="A79" s="127" t="s">
        <v>492</v>
      </c>
    </row>
    <row r="81" spans="1:19" ht="27" customHeight="1" thickBot="1">
      <c r="A81" s="129"/>
      <c r="B81" s="129"/>
      <c r="C81" s="129"/>
      <c r="D81" s="129"/>
      <c r="E81" s="129"/>
      <c r="F81" s="129"/>
      <c r="G81" s="129"/>
      <c r="H81" s="129"/>
      <c r="I81" s="129"/>
      <c r="J81" s="129"/>
      <c r="K81" s="129"/>
      <c r="L81" s="129"/>
      <c r="M81" s="129"/>
      <c r="N81" s="129"/>
      <c r="O81" s="129"/>
      <c r="P81" s="129"/>
      <c r="Q81" s="129"/>
      <c r="R81" s="159"/>
      <c r="S81" s="159"/>
    </row>
    <row r="83" spans="1:19" ht="27" customHeight="1">
      <c r="A83" s="126" t="s">
        <v>493</v>
      </c>
      <c r="B83" s="127"/>
      <c r="C83" s="127"/>
      <c r="D83" s="127"/>
      <c r="E83" s="127"/>
      <c r="F83" s="127"/>
      <c r="G83" s="127"/>
      <c r="H83" s="293" t="s">
        <v>412</v>
      </c>
      <c r="I83" s="293"/>
    </row>
    <row r="84" spans="1:19" ht="27" customHeight="1">
      <c r="A84" s="290" t="s">
        <v>516</v>
      </c>
      <c r="B84" s="290"/>
      <c r="C84" s="290"/>
      <c r="D84" s="290" t="s">
        <v>411</v>
      </c>
      <c r="E84" s="290"/>
      <c r="F84" s="290"/>
      <c r="G84" s="290"/>
      <c r="H84" s="290"/>
      <c r="I84" s="290"/>
    </row>
    <row r="85" spans="1:19" ht="27" customHeight="1">
      <c r="A85" s="290"/>
      <c r="B85" s="290"/>
      <c r="C85" s="290"/>
      <c r="D85" s="148" t="s">
        <v>253</v>
      </c>
      <c r="E85" s="148" t="s">
        <v>254</v>
      </c>
      <c r="F85" s="148" t="s">
        <v>255</v>
      </c>
      <c r="G85" s="148" t="s">
        <v>256</v>
      </c>
      <c r="H85" s="148" t="s">
        <v>257</v>
      </c>
      <c r="I85" s="148" t="s">
        <v>258</v>
      </c>
    </row>
    <row r="86" spans="1:19" ht="27" customHeight="1">
      <c r="A86" s="294" t="s">
        <v>418</v>
      </c>
      <c r="B86" s="294"/>
      <c r="C86" s="294"/>
      <c r="D86" s="181">
        <f>基本手数料等!B29</f>
        <v>44000</v>
      </c>
      <c r="E86" s="181">
        <f>基本手数料等!C29</f>
        <v>46000</v>
      </c>
      <c r="F86" s="181">
        <f>基本手数料等!D29</f>
        <v>49000</v>
      </c>
      <c r="G86" s="181">
        <f>基本手数料等!E29</f>
        <v>49000</v>
      </c>
      <c r="H86" s="181">
        <f>基本手数料等!F29</f>
        <v>49000</v>
      </c>
      <c r="I86" s="181">
        <f>基本手数料等!G29</f>
        <v>49000</v>
      </c>
    </row>
    <row r="87" spans="1:19" ht="27" customHeight="1">
      <c r="A87" s="294" t="s">
        <v>413</v>
      </c>
      <c r="B87" s="294"/>
      <c r="C87" s="294"/>
      <c r="D87" s="149">
        <f>基本手数料等!B30</f>
        <v>52000</v>
      </c>
      <c r="E87" s="149">
        <f>基本手数料等!C30</f>
        <v>54000</v>
      </c>
      <c r="F87" s="149">
        <f>基本手数料等!D30</f>
        <v>58000</v>
      </c>
      <c r="G87" s="149">
        <f>基本手数料等!E30</f>
        <v>58000</v>
      </c>
      <c r="H87" s="149">
        <f>基本手数料等!F30</f>
        <v>58000</v>
      </c>
      <c r="I87" s="149">
        <f>基本手数料等!G30</f>
        <v>58000</v>
      </c>
    </row>
    <row r="88" spans="1:19" ht="27" customHeight="1">
      <c r="A88" s="294" t="s">
        <v>414</v>
      </c>
      <c r="B88" s="294"/>
      <c r="C88" s="294"/>
      <c r="D88" s="149">
        <f>基本手数料等!B31</f>
        <v>79000</v>
      </c>
      <c r="E88" s="149">
        <f>基本手数料等!C31</f>
        <v>81000</v>
      </c>
      <c r="F88" s="149">
        <f>基本手数料等!D31</f>
        <v>82000</v>
      </c>
      <c r="G88" s="149">
        <f>基本手数料等!E31</f>
        <v>82000</v>
      </c>
      <c r="H88" s="149">
        <f>基本手数料等!F31</f>
        <v>82000</v>
      </c>
      <c r="I88" s="149">
        <f>基本手数料等!G31</f>
        <v>82000</v>
      </c>
    </row>
    <row r="89" spans="1:19" ht="27" customHeight="1">
      <c r="A89" s="294" t="s">
        <v>415</v>
      </c>
      <c r="B89" s="294"/>
      <c r="C89" s="294"/>
      <c r="D89" s="149">
        <f>基本手数料等!B32</f>
        <v>129000</v>
      </c>
      <c r="E89" s="149">
        <f>基本手数料等!C32</f>
        <v>131000</v>
      </c>
      <c r="F89" s="149">
        <f>基本手数料等!D32</f>
        <v>133000</v>
      </c>
      <c r="G89" s="149">
        <f>基本手数料等!E32</f>
        <v>133000</v>
      </c>
      <c r="H89" s="149">
        <f>基本手数料等!F32</f>
        <v>133000</v>
      </c>
      <c r="I89" s="149">
        <f>基本手数料等!G32</f>
        <v>133000</v>
      </c>
    </row>
    <row r="90" spans="1:19" ht="27" customHeight="1">
      <c r="A90" s="294" t="s">
        <v>416</v>
      </c>
      <c r="B90" s="294"/>
      <c r="C90" s="294"/>
      <c r="D90" s="149">
        <f>基本手数料等!B33</f>
        <v>165000</v>
      </c>
      <c r="E90" s="149">
        <f>基本手数料等!C33</f>
        <v>167000</v>
      </c>
      <c r="F90" s="149">
        <f>基本手数料等!D33</f>
        <v>169000</v>
      </c>
      <c r="G90" s="149">
        <f>基本手数料等!E33</f>
        <v>169000</v>
      </c>
      <c r="H90" s="149">
        <f>基本手数料等!F33</f>
        <v>169000</v>
      </c>
      <c r="I90" s="149">
        <f>基本手数料等!G33</f>
        <v>169000</v>
      </c>
    </row>
    <row r="93" spans="1:19" ht="27" customHeight="1">
      <c r="A93" s="126" t="s">
        <v>448</v>
      </c>
      <c r="B93" s="127"/>
      <c r="C93" s="127"/>
      <c r="D93" s="127"/>
      <c r="E93" s="127"/>
      <c r="F93" s="127"/>
      <c r="G93" s="127"/>
      <c r="H93" s="293" t="s">
        <v>412</v>
      </c>
      <c r="I93" s="293"/>
    </row>
    <row r="94" spans="1:19" ht="27" customHeight="1">
      <c r="A94" s="290" t="s">
        <v>516</v>
      </c>
      <c r="B94" s="290"/>
      <c r="C94" s="290"/>
      <c r="D94" s="290" t="s">
        <v>411</v>
      </c>
      <c r="E94" s="290"/>
      <c r="F94" s="290"/>
      <c r="G94" s="290"/>
      <c r="H94" s="290"/>
      <c r="I94" s="290"/>
    </row>
    <row r="95" spans="1:19" ht="27" customHeight="1">
      <c r="A95" s="290"/>
      <c r="B95" s="290"/>
      <c r="C95" s="290"/>
      <c r="D95" s="148" t="s">
        <v>253</v>
      </c>
      <c r="E95" s="148" t="s">
        <v>254</v>
      </c>
      <c r="F95" s="148" t="s">
        <v>255</v>
      </c>
      <c r="G95" s="148" t="s">
        <v>256</v>
      </c>
      <c r="H95" s="148" t="s">
        <v>257</v>
      </c>
      <c r="I95" s="148" t="s">
        <v>258</v>
      </c>
    </row>
    <row r="96" spans="1:19" ht="27" customHeight="1">
      <c r="A96" s="294" t="s">
        <v>418</v>
      </c>
      <c r="B96" s="294"/>
      <c r="C96" s="294"/>
      <c r="D96" s="149">
        <f>基本手数料等!I29</f>
        <v>9000</v>
      </c>
      <c r="E96" s="149">
        <f>基本手数料等!J29</f>
        <v>11000</v>
      </c>
      <c r="F96" s="149">
        <f>基本手数料等!K29</f>
        <v>14000</v>
      </c>
      <c r="G96" s="149">
        <f>基本手数料等!L29</f>
        <v>14000</v>
      </c>
      <c r="H96" s="149">
        <f>基本手数料等!M29</f>
        <v>14000</v>
      </c>
      <c r="I96" s="149">
        <f>基本手数料等!N29</f>
        <v>14000</v>
      </c>
    </row>
    <row r="97" spans="1:9" ht="27" customHeight="1">
      <c r="A97" s="294" t="s">
        <v>413</v>
      </c>
      <c r="B97" s="294"/>
      <c r="C97" s="294"/>
      <c r="D97" s="149">
        <f>基本手数料等!I30</f>
        <v>13000</v>
      </c>
      <c r="E97" s="149">
        <f>基本手数料等!J30</f>
        <v>14000</v>
      </c>
      <c r="F97" s="149">
        <f>基本手数料等!K30</f>
        <v>16000</v>
      </c>
      <c r="G97" s="149">
        <f>基本手数料等!L30</f>
        <v>16000</v>
      </c>
      <c r="H97" s="149">
        <f>基本手数料等!M30</f>
        <v>16000</v>
      </c>
      <c r="I97" s="149">
        <f>基本手数料等!N30</f>
        <v>16000</v>
      </c>
    </row>
    <row r="98" spans="1:9" ht="27" customHeight="1">
      <c r="A98" s="294" t="s">
        <v>414</v>
      </c>
      <c r="B98" s="294"/>
      <c r="C98" s="294"/>
      <c r="D98" s="149">
        <f>基本手数料等!I31</f>
        <v>15000</v>
      </c>
      <c r="E98" s="149">
        <f>基本手数料等!J31</f>
        <v>16000</v>
      </c>
      <c r="F98" s="149">
        <f>基本手数料等!K31</f>
        <v>17000</v>
      </c>
      <c r="G98" s="149">
        <f>基本手数料等!L31</f>
        <v>17000</v>
      </c>
      <c r="H98" s="149">
        <f>基本手数料等!M31</f>
        <v>17000</v>
      </c>
      <c r="I98" s="149">
        <f>基本手数料等!N31</f>
        <v>17000</v>
      </c>
    </row>
    <row r="99" spans="1:9" ht="27" customHeight="1">
      <c r="A99" s="294" t="s">
        <v>415</v>
      </c>
      <c r="B99" s="294"/>
      <c r="C99" s="294"/>
      <c r="D99" s="149">
        <f>基本手数料等!I32</f>
        <v>24000</v>
      </c>
      <c r="E99" s="149">
        <f>基本手数料等!J32</f>
        <v>25000</v>
      </c>
      <c r="F99" s="149">
        <f>基本手数料等!K32</f>
        <v>26000</v>
      </c>
      <c r="G99" s="149">
        <f>基本手数料等!L32</f>
        <v>26000</v>
      </c>
      <c r="H99" s="149">
        <f>基本手数料等!M32</f>
        <v>26000</v>
      </c>
      <c r="I99" s="149">
        <f>基本手数料等!N32</f>
        <v>26000</v>
      </c>
    </row>
    <row r="100" spans="1:9" ht="27" customHeight="1">
      <c r="A100" s="294" t="s">
        <v>416</v>
      </c>
      <c r="B100" s="294"/>
      <c r="C100" s="294"/>
      <c r="D100" s="149">
        <f>基本手数料等!I33</f>
        <v>31000</v>
      </c>
      <c r="E100" s="149">
        <f>基本手数料等!J33</f>
        <v>32000</v>
      </c>
      <c r="F100" s="149">
        <f>基本手数料等!K33</f>
        <v>33000</v>
      </c>
      <c r="G100" s="149">
        <f>基本手数料等!L33</f>
        <v>33000</v>
      </c>
      <c r="H100" s="149">
        <f>基本手数料等!M33</f>
        <v>33000</v>
      </c>
      <c r="I100" s="149">
        <f>基本手数料等!N33</f>
        <v>33000</v>
      </c>
    </row>
    <row r="101" spans="1:9" ht="19.5" customHeight="1">
      <c r="A101" s="127" t="s">
        <v>429</v>
      </c>
    </row>
    <row r="104" spans="1:9" ht="27" customHeight="1">
      <c r="A104" s="126" t="s">
        <v>449</v>
      </c>
      <c r="B104" s="127"/>
      <c r="C104" s="127"/>
      <c r="D104" s="127"/>
      <c r="E104" s="127"/>
      <c r="F104" s="127"/>
      <c r="G104" s="127"/>
      <c r="H104" s="293" t="s">
        <v>412</v>
      </c>
      <c r="I104" s="293"/>
    </row>
    <row r="105" spans="1:9" ht="27" customHeight="1">
      <c r="A105" s="290" t="s">
        <v>516</v>
      </c>
      <c r="B105" s="290"/>
      <c r="C105" s="290"/>
      <c r="D105" s="290" t="s">
        <v>465</v>
      </c>
      <c r="E105" s="290"/>
      <c r="F105" s="290"/>
      <c r="G105" s="290"/>
      <c r="H105" s="290"/>
      <c r="I105" s="290"/>
    </row>
    <row r="106" spans="1:9" ht="27" customHeight="1">
      <c r="A106" s="290"/>
      <c r="B106" s="290"/>
      <c r="C106" s="290"/>
      <c r="D106" s="148" t="s">
        <v>253</v>
      </c>
      <c r="E106" s="148" t="s">
        <v>254</v>
      </c>
      <c r="F106" s="148" t="s">
        <v>255</v>
      </c>
      <c r="G106" s="148" t="s">
        <v>256</v>
      </c>
      <c r="H106" s="148" t="s">
        <v>257</v>
      </c>
      <c r="I106" s="148" t="s">
        <v>258</v>
      </c>
    </row>
    <row r="107" spans="1:9" ht="27" customHeight="1">
      <c r="A107" s="294" t="s">
        <v>418</v>
      </c>
      <c r="B107" s="294"/>
      <c r="C107" s="294"/>
      <c r="D107" s="181">
        <f>基本手数料等!P29</f>
        <v>25000</v>
      </c>
      <c r="E107" s="181">
        <f>基本手数料等!Q29</f>
        <v>25000</v>
      </c>
      <c r="F107" s="181">
        <f>基本手数料等!R29</f>
        <v>25000</v>
      </c>
      <c r="G107" s="181">
        <f>基本手数料等!S29</f>
        <v>25000</v>
      </c>
      <c r="H107" s="181">
        <f>基本手数料等!T29</f>
        <v>25000</v>
      </c>
      <c r="I107" s="181">
        <f>基本手数料等!U29</f>
        <v>25000</v>
      </c>
    </row>
    <row r="108" spans="1:9" ht="27" customHeight="1">
      <c r="A108" s="294" t="s">
        <v>413</v>
      </c>
      <c r="B108" s="294"/>
      <c r="C108" s="294"/>
      <c r="D108" s="149">
        <f>基本手数料等!P30</f>
        <v>32000</v>
      </c>
      <c r="E108" s="149">
        <f>基本手数料等!Q30</f>
        <v>32000</v>
      </c>
      <c r="F108" s="149">
        <f>基本手数料等!R30</f>
        <v>32000</v>
      </c>
      <c r="G108" s="149">
        <f>基本手数料等!S30</f>
        <v>32000</v>
      </c>
      <c r="H108" s="149">
        <f>基本手数料等!T30</f>
        <v>32000</v>
      </c>
      <c r="I108" s="149">
        <f>基本手数料等!U30</f>
        <v>32000</v>
      </c>
    </row>
    <row r="109" spans="1:9" ht="27" customHeight="1">
      <c r="A109" s="294" t="s">
        <v>414</v>
      </c>
      <c r="B109" s="294"/>
      <c r="C109" s="294"/>
      <c r="D109" s="149">
        <f>基本手数料等!P31</f>
        <v>48000</v>
      </c>
      <c r="E109" s="149">
        <f>基本手数料等!Q31</f>
        <v>48000</v>
      </c>
      <c r="F109" s="149">
        <f>基本手数料等!R31</f>
        <v>48000</v>
      </c>
      <c r="G109" s="149">
        <f>基本手数料等!S31</f>
        <v>48000</v>
      </c>
      <c r="H109" s="149">
        <f>基本手数料等!T31</f>
        <v>48000</v>
      </c>
      <c r="I109" s="149">
        <f>基本手数料等!U31</f>
        <v>48000</v>
      </c>
    </row>
    <row r="110" spans="1:9" ht="27" customHeight="1">
      <c r="A110" s="294" t="s">
        <v>415</v>
      </c>
      <c r="B110" s="294"/>
      <c r="C110" s="294"/>
      <c r="D110" s="149">
        <f>基本手数料等!P32</f>
        <v>48000</v>
      </c>
      <c r="E110" s="149">
        <f>基本手数料等!Q32</f>
        <v>48000</v>
      </c>
      <c r="F110" s="149">
        <f>基本手数料等!R32</f>
        <v>48000</v>
      </c>
      <c r="G110" s="149">
        <f>基本手数料等!S32</f>
        <v>48000</v>
      </c>
      <c r="H110" s="149">
        <f>基本手数料等!T32</f>
        <v>48000</v>
      </c>
      <c r="I110" s="149">
        <f>基本手数料等!U32</f>
        <v>48000</v>
      </c>
    </row>
    <row r="111" spans="1:9" ht="27" customHeight="1">
      <c r="A111" s="294" t="s">
        <v>416</v>
      </c>
      <c r="B111" s="294"/>
      <c r="C111" s="294"/>
      <c r="D111" s="149">
        <f>基本手数料等!P33</f>
        <v>48000</v>
      </c>
      <c r="E111" s="149">
        <f>基本手数料等!Q33</f>
        <v>48000</v>
      </c>
      <c r="F111" s="149">
        <f>基本手数料等!R33</f>
        <v>48000</v>
      </c>
      <c r="G111" s="149">
        <f>基本手数料等!S33</f>
        <v>48000</v>
      </c>
      <c r="H111" s="149">
        <f>基本手数料等!T33</f>
        <v>48000</v>
      </c>
      <c r="I111" s="149">
        <f>基本手数料等!U33</f>
        <v>48000</v>
      </c>
    </row>
    <row r="112" spans="1:9" ht="27" customHeight="1">
      <c r="A112" s="316" t="s">
        <v>419</v>
      </c>
      <c r="B112" s="317"/>
      <c r="C112" s="318"/>
      <c r="D112" s="322" t="s">
        <v>466</v>
      </c>
      <c r="E112" s="323"/>
      <c r="F112" s="323"/>
      <c r="G112" s="323"/>
      <c r="H112" s="323"/>
      <c r="I112" s="324"/>
    </row>
    <row r="113" spans="1:18" ht="27" customHeight="1">
      <c r="A113" s="316"/>
      <c r="B113" s="317"/>
      <c r="C113" s="318"/>
      <c r="D113" s="322"/>
      <c r="E113" s="323"/>
      <c r="F113" s="323"/>
      <c r="G113" s="323"/>
      <c r="H113" s="323"/>
      <c r="I113" s="324"/>
    </row>
    <row r="114" spans="1:18" ht="27" customHeight="1">
      <c r="A114" s="319"/>
      <c r="B114" s="320"/>
      <c r="C114" s="321"/>
      <c r="D114" s="325"/>
      <c r="E114" s="326"/>
      <c r="F114" s="326"/>
      <c r="G114" s="326"/>
      <c r="H114" s="326"/>
      <c r="I114" s="327"/>
    </row>
    <row r="115" spans="1:18" ht="19.5" customHeight="1">
      <c r="A115" s="127" t="s">
        <v>427</v>
      </c>
      <c r="B115" s="127"/>
      <c r="C115" s="127"/>
      <c r="D115" s="128"/>
      <c r="E115" s="128"/>
      <c r="F115" s="128"/>
      <c r="G115" s="128"/>
      <c r="H115" s="128"/>
      <c r="I115" s="128"/>
    </row>
    <row r="116" spans="1:18" ht="19.5" customHeight="1">
      <c r="A116" s="127" t="s">
        <v>428</v>
      </c>
      <c r="B116" s="127"/>
      <c r="C116" s="127"/>
      <c r="D116" s="128"/>
      <c r="E116" s="128"/>
      <c r="F116" s="128"/>
      <c r="G116" s="128"/>
      <c r="H116" s="128"/>
      <c r="I116" s="128"/>
    </row>
    <row r="119" spans="1:18" ht="27" customHeight="1">
      <c r="A119" s="126" t="s">
        <v>455</v>
      </c>
      <c r="B119" s="127"/>
      <c r="C119" s="127"/>
      <c r="D119" s="127"/>
      <c r="E119" s="127"/>
      <c r="F119" s="127"/>
      <c r="G119" s="127"/>
      <c r="H119" s="339" t="s">
        <v>412</v>
      </c>
      <c r="I119" s="339"/>
      <c r="R119" s="125"/>
    </row>
    <row r="120" spans="1:18" ht="27" customHeight="1">
      <c r="A120" s="295" t="s">
        <v>423</v>
      </c>
      <c r="B120" s="296"/>
      <c r="C120" s="297"/>
      <c r="D120" s="295" t="s">
        <v>424</v>
      </c>
      <c r="E120" s="296"/>
      <c r="F120" s="296"/>
      <c r="G120" s="296"/>
      <c r="H120" s="296"/>
      <c r="I120" s="297"/>
      <c r="R120" s="125"/>
    </row>
    <row r="121" spans="1:18" ht="27" customHeight="1">
      <c r="A121" s="298" t="s">
        <v>426</v>
      </c>
      <c r="B121" s="299"/>
      <c r="C121" s="300"/>
      <c r="D121" s="341" t="s">
        <v>515</v>
      </c>
      <c r="E121" s="342"/>
      <c r="F121" s="342"/>
      <c r="G121" s="342"/>
      <c r="H121" s="342"/>
      <c r="I121" s="343"/>
      <c r="R121" s="125"/>
    </row>
    <row r="122" spans="1:18" ht="27" customHeight="1">
      <c r="A122" s="301"/>
      <c r="B122" s="340"/>
      <c r="C122" s="303"/>
      <c r="D122" s="344"/>
      <c r="E122" s="345"/>
      <c r="F122" s="345"/>
      <c r="G122" s="345"/>
      <c r="H122" s="345"/>
      <c r="I122" s="346"/>
      <c r="R122" s="125"/>
    </row>
    <row r="123" spans="1:18" ht="27" customHeight="1">
      <c r="A123" s="304"/>
      <c r="B123" s="305"/>
      <c r="C123" s="306"/>
      <c r="D123" s="347"/>
      <c r="E123" s="348"/>
      <c r="F123" s="348"/>
      <c r="G123" s="348"/>
      <c r="H123" s="348"/>
      <c r="I123" s="349"/>
      <c r="R123" s="125"/>
    </row>
    <row r="124" spans="1:18" ht="27" customHeight="1">
      <c r="A124" s="298" t="s">
        <v>450</v>
      </c>
      <c r="B124" s="299"/>
      <c r="C124" s="300"/>
      <c r="D124" s="307" t="s">
        <v>452</v>
      </c>
      <c r="E124" s="308"/>
      <c r="F124" s="308"/>
      <c r="G124" s="308"/>
      <c r="H124" s="308"/>
      <c r="I124" s="309"/>
      <c r="R124" s="125"/>
    </row>
    <row r="125" spans="1:18" ht="27" customHeight="1">
      <c r="A125" s="301"/>
      <c r="B125" s="340"/>
      <c r="C125" s="303"/>
      <c r="D125" s="310"/>
      <c r="E125" s="350"/>
      <c r="F125" s="350"/>
      <c r="G125" s="350"/>
      <c r="H125" s="350"/>
      <c r="I125" s="312"/>
      <c r="R125" s="125"/>
    </row>
    <row r="126" spans="1:18" ht="27" customHeight="1">
      <c r="A126" s="304" t="s">
        <v>329</v>
      </c>
      <c r="B126" s="305"/>
      <c r="C126" s="306"/>
      <c r="D126" s="347" t="s">
        <v>451</v>
      </c>
      <c r="E126" s="348"/>
      <c r="F126" s="348"/>
      <c r="G126" s="348"/>
      <c r="H126" s="348"/>
      <c r="I126" s="349"/>
      <c r="R126" s="125"/>
    </row>
    <row r="127" spans="1:18" ht="20.100000000000001" customHeight="1">
      <c r="A127" s="127" t="s">
        <v>427</v>
      </c>
      <c r="R127" s="125"/>
    </row>
    <row r="128" spans="1:18" ht="20.100000000000001" customHeight="1">
      <c r="A128" s="127" t="s">
        <v>430</v>
      </c>
      <c r="R128" s="125"/>
    </row>
    <row r="129" spans="1:19" ht="20.100000000000001" customHeight="1">
      <c r="A129" s="127"/>
      <c r="R129" s="125"/>
    </row>
    <row r="130" spans="1:19" ht="20.100000000000001" customHeight="1">
      <c r="A130" s="127"/>
      <c r="R130" s="125"/>
    </row>
    <row r="131" spans="1:19" ht="27" customHeight="1">
      <c r="A131" s="126" t="s">
        <v>580</v>
      </c>
      <c r="B131" s="127"/>
      <c r="C131" s="127"/>
      <c r="D131" s="127"/>
      <c r="E131" s="127"/>
      <c r="F131" s="127"/>
      <c r="G131" s="127"/>
      <c r="H131" s="339" t="s">
        <v>412</v>
      </c>
      <c r="I131" s="339"/>
      <c r="R131" s="125"/>
    </row>
    <row r="132" spans="1:19" ht="27" customHeight="1">
      <c r="A132" s="291" t="s">
        <v>535</v>
      </c>
      <c r="B132" s="292"/>
      <c r="C132" s="292"/>
      <c r="D132" s="285">
        <v>2000</v>
      </c>
      <c r="E132" s="286"/>
      <c r="F132" s="286"/>
      <c r="G132" s="286"/>
      <c r="H132" s="286"/>
      <c r="I132" s="286"/>
      <c r="R132" s="125"/>
    </row>
    <row r="133" spans="1:19" ht="27" customHeight="1">
      <c r="A133" s="351" t="s">
        <v>536</v>
      </c>
      <c r="B133" s="351"/>
      <c r="C133" s="351"/>
      <c r="D133" s="352" t="s">
        <v>537</v>
      </c>
      <c r="E133" s="352"/>
      <c r="F133" s="352"/>
      <c r="G133" s="352"/>
      <c r="H133" s="352"/>
      <c r="I133" s="352"/>
      <c r="R133" s="125"/>
    </row>
    <row r="134" spans="1:19" ht="27" customHeight="1">
      <c r="A134" s="351"/>
      <c r="B134" s="351"/>
      <c r="C134" s="351"/>
      <c r="D134" s="352"/>
      <c r="E134" s="352"/>
      <c r="F134" s="352"/>
      <c r="G134" s="352"/>
      <c r="H134" s="352"/>
      <c r="I134" s="352"/>
      <c r="R134" s="125"/>
    </row>
    <row r="135" spans="1:19" ht="19.5" customHeight="1">
      <c r="A135" s="169" t="s">
        <v>523</v>
      </c>
      <c r="B135" s="170"/>
      <c r="C135" s="170"/>
      <c r="D135" s="174"/>
      <c r="E135" s="174"/>
      <c r="F135" s="174"/>
      <c r="G135" s="174"/>
      <c r="H135" s="174"/>
      <c r="I135" s="174"/>
      <c r="R135" s="125"/>
    </row>
    <row r="136" spans="1:19" ht="19.5" customHeight="1">
      <c r="A136" s="169" t="s">
        <v>524</v>
      </c>
      <c r="B136" s="170"/>
      <c r="C136" s="170"/>
      <c r="D136" s="174"/>
      <c r="E136" s="174"/>
      <c r="F136" s="174"/>
      <c r="G136" s="174"/>
      <c r="H136" s="174"/>
      <c r="I136" s="174"/>
      <c r="R136" s="125"/>
    </row>
    <row r="137" spans="1:19" ht="27" customHeight="1">
      <c r="R137" s="125"/>
    </row>
    <row r="138" spans="1:19" ht="27" customHeight="1" thickBot="1">
      <c r="A138" s="129"/>
      <c r="B138" s="129"/>
      <c r="C138" s="129"/>
      <c r="D138" s="129"/>
      <c r="E138" s="129"/>
      <c r="F138" s="129"/>
      <c r="G138" s="129"/>
      <c r="H138" s="129"/>
      <c r="I138" s="129"/>
      <c r="J138" s="129"/>
      <c r="K138" s="129"/>
      <c r="L138" s="129"/>
      <c r="M138" s="129"/>
      <c r="N138" s="129"/>
      <c r="O138" s="129"/>
      <c r="P138" s="129"/>
      <c r="Q138" s="129"/>
      <c r="R138" s="159"/>
      <c r="S138" s="159"/>
    </row>
    <row r="140" spans="1:19" ht="27" customHeight="1">
      <c r="A140" s="126" t="s">
        <v>494</v>
      </c>
      <c r="B140" s="127"/>
      <c r="C140" s="127"/>
      <c r="D140" s="127"/>
      <c r="E140" s="127"/>
      <c r="F140" s="127"/>
      <c r="G140" s="127"/>
      <c r="H140" s="293" t="s">
        <v>412</v>
      </c>
      <c r="I140" s="293"/>
    </row>
    <row r="141" spans="1:19" ht="27" customHeight="1">
      <c r="A141" s="290" t="s">
        <v>516</v>
      </c>
      <c r="B141" s="290"/>
      <c r="C141" s="290"/>
      <c r="D141" s="290" t="s">
        <v>411</v>
      </c>
      <c r="E141" s="290"/>
      <c r="F141" s="290"/>
      <c r="G141" s="290"/>
      <c r="H141" s="290"/>
      <c r="I141" s="290"/>
    </row>
    <row r="142" spans="1:19" ht="27" customHeight="1">
      <c r="A142" s="290"/>
      <c r="B142" s="290"/>
      <c r="C142" s="290"/>
      <c r="D142" s="148" t="s">
        <v>253</v>
      </c>
      <c r="E142" s="148" t="s">
        <v>254</v>
      </c>
      <c r="F142" s="148" t="s">
        <v>255</v>
      </c>
      <c r="G142" s="148" t="s">
        <v>256</v>
      </c>
      <c r="H142" s="148" t="s">
        <v>257</v>
      </c>
      <c r="I142" s="148" t="s">
        <v>258</v>
      </c>
    </row>
    <row r="143" spans="1:19" ht="27" customHeight="1">
      <c r="A143" s="294" t="s">
        <v>418</v>
      </c>
      <c r="B143" s="294"/>
      <c r="C143" s="294"/>
      <c r="D143" s="181">
        <f>基本手数料等!B48</f>
        <v>43000</v>
      </c>
      <c r="E143" s="181">
        <f>基本手数料等!C48</f>
        <v>47000</v>
      </c>
      <c r="F143" s="181">
        <f>基本手数料等!D48</f>
        <v>64000</v>
      </c>
      <c r="G143" s="181">
        <f>基本手数料等!E48</f>
        <v>52000</v>
      </c>
      <c r="H143" s="181">
        <f>基本手数料等!F48</f>
        <v>58000</v>
      </c>
      <c r="I143" s="181">
        <f>基本手数料等!G48</f>
        <v>65000</v>
      </c>
    </row>
    <row r="144" spans="1:19" ht="27" customHeight="1">
      <c r="A144" s="294" t="s">
        <v>413</v>
      </c>
      <c r="B144" s="294"/>
      <c r="C144" s="294"/>
      <c r="D144" s="149">
        <f>基本手数料等!B49</f>
        <v>51000</v>
      </c>
      <c r="E144" s="149">
        <f>基本手数料等!C49</f>
        <v>55000</v>
      </c>
      <c r="F144" s="149">
        <f>基本手数料等!D49</f>
        <v>75000</v>
      </c>
      <c r="G144" s="149">
        <f>基本手数料等!E49</f>
        <v>61000</v>
      </c>
      <c r="H144" s="149">
        <f>基本手数料等!F49</f>
        <v>68000</v>
      </c>
      <c r="I144" s="149">
        <f>基本手数料等!G49</f>
        <v>77000</v>
      </c>
    </row>
    <row r="145" spans="1:9" ht="27" customHeight="1">
      <c r="A145" s="294" t="s">
        <v>414</v>
      </c>
      <c r="B145" s="294"/>
      <c r="C145" s="294"/>
      <c r="D145" s="149">
        <f>基本手数料等!B50</f>
        <v>78000</v>
      </c>
      <c r="E145" s="149">
        <f>基本手数料等!C50</f>
        <v>85000</v>
      </c>
      <c r="F145" s="149">
        <f>基本手数料等!D50</f>
        <v>98000</v>
      </c>
      <c r="G145" s="149">
        <f>基本手数料等!E50</f>
        <v>80000</v>
      </c>
      <c r="H145" s="149">
        <f>基本手数料等!F50</f>
        <v>91000</v>
      </c>
      <c r="I145" s="149">
        <f>基本手数料等!G50</f>
        <v>100000</v>
      </c>
    </row>
    <row r="146" spans="1:9" ht="27" customHeight="1">
      <c r="A146" s="294" t="s">
        <v>415</v>
      </c>
      <c r="B146" s="294"/>
      <c r="C146" s="294"/>
      <c r="D146" s="149">
        <f>基本手数料等!B51</f>
        <v>108000</v>
      </c>
      <c r="E146" s="149">
        <f>基本手数料等!C51</f>
        <v>120000</v>
      </c>
      <c r="F146" s="149">
        <f>基本手数料等!D51</f>
        <v>135000</v>
      </c>
      <c r="G146" s="149">
        <f>基本手数料等!E51</f>
        <v>108000</v>
      </c>
      <c r="H146" s="149">
        <f>基本手数料等!F51</f>
        <v>123000</v>
      </c>
      <c r="I146" s="149">
        <f>基本手数料等!G51</f>
        <v>137000</v>
      </c>
    </row>
    <row r="147" spans="1:9" ht="27" customHeight="1">
      <c r="A147" s="294" t="s">
        <v>416</v>
      </c>
      <c r="B147" s="294"/>
      <c r="C147" s="294"/>
      <c r="D147" s="149">
        <f>基本手数料等!B52</f>
        <v>149000</v>
      </c>
      <c r="E147" s="149">
        <f>基本手数料等!C52</f>
        <v>161000</v>
      </c>
      <c r="F147" s="149">
        <f>基本手数料等!D52</f>
        <v>181000</v>
      </c>
      <c r="G147" s="149">
        <f>基本手数料等!E52</f>
        <v>146000</v>
      </c>
      <c r="H147" s="149">
        <f>基本手数料等!F52</f>
        <v>164000</v>
      </c>
      <c r="I147" s="149">
        <f>基本手数料等!G52</f>
        <v>183000</v>
      </c>
    </row>
    <row r="150" spans="1:9" ht="27" customHeight="1">
      <c r="A150" s="126" t="s">
        <v>453</v>
      </c>
      <c r="B150" s="127"/>
      <c r="C150" s="127"/>
      <c r="D150" s="127"/>
      <c r="E150" s="127"/>
      <c r="F150" s="127"/>
      <c r="G150" s="127"/>
      <c r="H150" s="293" t="s">
        <v>412</v>
      </c>
      <c r="I150" s="293"/>
    </row>
    <row r="151" spans="1:9" ht="27" customHeight="1">
      <c r="A151" s="290" t="s">
        <v>516</v>
      </c>
      <c r="B151" s="290"/>
      <c r="C151" s="290"/>
      <c r="D151" s="290" t="s">
        <v>411</v>
      </c>
      <c r="E151" s="290"/>
      <c r="F151" s="290"/>
      <c r="G151" s="290"/>
      <c r="H151" s="290"/>
      <c r="I151" s="290"/>
    </row>
    <row r="152" spans="1:9" ht="27" customHeight="1">
      <c r="A152" s="290"/>
      <c r="B152" s="290"/>
      <c r="C152" s="290"/>
      <c r="D152" s="148" t="s">
        <v>253</v>
      </c>
      <c r="E152" s="148" t="s">
        <v>254</v>
      </c>
      <c r="F152" s="148" t="s">
        <v>255</v>
      </c>
      <c r="G152" s="148" t="s">
        <v>256</v>
      </c>
      <c r="H152" s="148" t="s">
        <v>257</v>
      </c>
      <c r="I152" s="148" t="s">
        <v>258</v>
      </c>
    </row>
    <row r="153" spans="1:9" ht="27" customHeight="1">
      <c r="A153" s="294" t="s">
        <v>418</v>
      </c>
      <c r="B153" s="294"/>
      <c r="C153" s="294"/>
      <c r="D153" s="149">
        <f>基本手数料等!I48</f>
        <v>14000</v>
      </c>
      <c r="E153" s="149">
        <f>基本手数料等!J48</f>
        <v>15000</v>
      </c>
      <c r="F153" s="149">
        <f>基本手数料等!K48</f>
        <v>11000</v>
      </c>
      <c r="G153" s="149">
        <f>基本手数料等!L48</f>
        <v>9000</v>
      </c>
      <c r="H153" s="149">
        <f>基本手数料等!M48</f>
        <v>13000</v>
      </c>
      <c r="I153" s="149">
        <f>基本手数料等!N48</f>
        <v>12000</v>
      </c>
    </row>
    <row r="154" spans="1:9" ht="27" customHeight="1">
      <c r="A154" s="294" t="s">
        <v>413</v>
      </c>
      <c r="B154" s="294"/>
      <c r="C154" s="294"/>
      <c r="D154" s="149">
        <f>基本手数料等!I49</f>
        <v>24000</v>
      </c>
      <c r="E154" s="149">
        <f>基本手数料等!J49</f>
        <v>25000</v>
      </c>
      <c r="F154" s="149">
        <f>基本手数料等!K49</f>
        <v>13000</v>
      </c>
      <c r="G154" s="149">
        <f>基本手数料等!L49</f>
        <v>11000</v>
      </c>
      <c r="H154" s="149">
        <f>基本手数料等!M49</f>
        <v>16000</v>
      </c>
      <c r="I154" s="149">
        <f>基本手数料等!N49</f>
        <v>14000</v>
      </c>
    </row>
    <row r="155" spans="1:9" ht="27" customHeight="1">
      <c r="A155" s="294" t="s">
        <v>414</v>
      </c>
      <c r="B155" s="294"/>
      <c r="C155" s="294"/>
      <c r="D155" s="149">
        <f>基本手数料等!I50</f>
        <v>26000</v>
      </c>
      <c r="E155" s="149">
        <f>基本手数料等!J50</f>
        <v>27000</v>
      </c>
      <c r="F155" s="149">
        <f>基本手数料等!K50</f>
        <v>17000</v>
      </c>
      <c r="G155" s="149">
        <f>基本手数料等!L50</f>
        <v>15000</v>
      </c>
      <c r="H155" s="149">
        <f>基本手数料等!M50</f>
        <v>17000</v>
      </c>
      <c r="I155" s="149">
        <f>基本手数料等!N50</f>
        <v>18000</v>
      </c>
    </row>
    <row r="156" spans="1:9" ht="27" customHeight="1">
      <c r="A156" s="294" t="s">
        <v>415</v>
      </c>
      <c r="B156" s="294"/>
      <c r="C156" s="294"/>
      <c r="D156" s="149">
        <f>基本手数料等!I51</f>
        <v>38000</v>
      </c>
      <c r="E156" s="149">
        <f>基本手数料等!J51</f>
        <v>40000</v>
      </c>
      <c r="F156" s="149">
        <f>基本手数料等!K51</f>
        <v>30000</v>
      </c>
      <c r="G156" s="149">
        <f>基本手数料等!L51</f>
        <v>25000</v>
      </c>
      <c r="H156" s="149">
        <f>基本手数料等!M51</f>
        <v>35000</v>
      </c>
      <c r="I156" s="149">
        <f>基本手数料等!N51</f>
        <v>31000</v>
      </c>
    </row>
    <row r="157" spans="1:9" ht="27" customHeight="1">
      <c r="A157" s="294" t="s">
        <v>416</v>
      </c>
      <c r="B157" s="294"/>
      <c r="C157" s="294"/>
      <c r="D157" s="149">
        <f>基本手数料等!I52</f>
        <v>45000</v>
      </c>
      <c r="E157" s="149">
        <f>基本手数料等!J52</f>
        <v>47000</v>
      </c>
      <c r="F157" s="149">
        <f>基本手数料等!K52</f>
        <v>49000</v>
      </c>
      <c r="G157" s="149">
        <f>基本手数料等!L52</f>
        <v>40000</v>
      </c>
      <c r="H157" s="149">
        <f>基本手数料等!M52</f>
        <v>48000</v>
      </c>
      <c r="I157" s="149">
        <f>基本手数料等!N52</f>
        <v>50000</v>
      </c>
    </row>
    <row r="158" spans="1:9" ht="19.5" customHeight="1">
      <c r="A158" s="127" t="s">
        <v>429</v>
      </c>
    </row>
    <row r="161" spans="1:9" ht="27" customHeight="1">
      <c r="A161" s="126" t="s">
        <v>454</v>
      </c>
      <c r="B161" s="127"/>
      <c r="C161" s="127"/>
      <c r="D161" s="127"/>
      <c r="E161" s="127"/>
      <c r="F161" s="127"/>
      <c r="G161" s="127"/>
      <c r="H161" s="293" t="s">
        <v>412</v>
      </c>
      <c r="I161" s="293"/>
    </row>
    <row r="162" spans="1:9" ht="27" customHeight="1">
      <c r="A162" s="290" t="s">
        <v>516</v>
      </c>
      <c r="B162" s="290"/>
      <c r="C162" s="290"/>
      <c r="D162" s="290" t="s">
        <v>467</v>
      </c>
      <c r="E162" s="290"/>
      <c r="F162" s="290"/>
      <c r="G162" s="290"/>
      <c r="H162" s="290"/>
      <c r="I162" s="290"/>
    </row>
    <row r="163" spans="1:9" ht="27" customHeight="1">
      <c r="A163" s="290"/>
      <c r="B163" s="290"/>
      <c r="C163" s="290"/>
      <c r="D163" s="148" t="s">
        <v>253</v>
      </c>
      <c r="E163" s="148" t="s">
        <v>254</v>
      </c>
      <c r="F163" s="148" t="s">
        <v>255</v>
      </c>
      <c r="G163" s="148" t="s">
        <v>256</v>
      </c>
      <c r="H163" s="148" t="s">
        <v>257</v>
      </c>
      <c r="I163" s="148" t="s">
        <v>258</v>
      </c>
    </row>
    <row r="164" spans="1:9" ht="27" customHeight="1">
      <c r="A164" s="294" t="s">
        <v>418</v>
      </c>
      <c r="B164" s="294"/>
      <c r="C164" s="294"/>
      <c r="D164" s="149">
        <f>基本手数料等!P48</f>
        <v>22000</v>
      </c>
      <c r="E164" s="181">
        <f>基本手数料等!Q48</f>
        <v>26000</v>
      </c>
      <c r="F164" s="181">
        <f>基本手数料等!R48</f>
        <v>38000</v>
      </c>
      <c r="G164" s="181">
        <f>基本手数料等!S48</f>
        <v>31000</v>
      </c>
      <c r="H164" s="181">
        <f>基本手数料等!T48</f>
        <v>33000</v>
      </c>
      <c r="I164" s="181">
        <f>基本手数料等!U48</f>
        <v>38000</v>
      </c>
    </row>
    <row r="165" spans="1:9" ht="27" customHeight="1">
      <c r="A165" s="294" t="s">
        <v>413</v>
      </c>
      <c r="B165" s="294"/>
      <c r="C165" s="294"/>
      <c r="D165" s="149">
        <f>基本手数料等!P49</f>
        <v>30000</v>
      </c>
      <c r="E165" s="149">
        <f>基本手数料等!Q49</f>
        <v>33000</v>
      </c>
      <c r="F165" s="149">
        <f>基本手数料等!R49</f>
        <v>48000</v>
      </c>
      <c r="G165" s="149">
        <f>基本手数料等!S49</f>
        <v>39000</v>
      </c>
      <c r="H165" s="149">
        <f>基本手数料等!T49</f>
        <v>42000</v>
      </c>
      <c r="I165" s="149">
        <f>基本手数料等!U49</f>
        <v>48000</v>
      </c>
    </row>
    <row r="166" spans="1:9" ht="27" customHeight="1">
      <c r="A166" s="294" t="s">
        <v>414</v>
      </c>
      <c r="B166" s="294"/>
      <c r="C166" s="294"/>
      <c r="D166" s="149">
        <f>基本手数料等!P50</f>
        <v>46000</v>
      </c>
      <c r="E166" s="149">
        <f>基本手数料等!Q50</f>
        <v>52000</v>
      </c>
      <c r="F166" s="149">
        <f>基本手数料等!R50</f>
        <v>63000</v>
      </c>
      <c r="G166" s="149">
        <f>基本手数料等!S50</f>
        <v>50000</v>
      </c>
      <c r="H166" s="149">
        <f>基本手数料等!T50</f>
        <v>47000</v>
      </c>
      <c r="I166" s="149">
        <f>基本手数料等!U50</f>
        <v>63000</v>
      </c>
    </row>
    <row r="167" spans="1:9" ht="27" customHeight="1">
      <c r="A167" s="294" t="s">
        <v>415</v>
      </c>
      <c r="B167" s="294"/>
      <c r="C167" s="294"/>
      <c r="D167" s="149">
        <f>基本手数料等!P51</f>
        <v>46000</v>
      </c>
      <c r="E167" s="149">
        <f>基本手数料等!Q51</f>
        <v>52000</v>
      </c>
      <c r="F167" s="149">
        <f>基本手数料等!R51</f>
        <v>63000</v>
      </c>
      <c r="G167" s="149">
        <f>基本手数料等!S51</f>
        <v>50000</v>
      </c>
      <c r="H167" s="149">
        <f>基本手数料等!T51</f>
        <v>47000</v>
      </c>
      <c r="I167" s="149">
        <f>基本手数料等!U51</f>
        <v>63000</v>
      </c>
    </row>
    <row r="168" spans="1:9" ht="27" customHeight="1">
      <c r="A168" s="294" t="s">
        <v>416</v>
      </c>
      <c r="B168" s="294"/>
      <c r="C168" s="294"/>
      <c r="D168" s="149">
        <f>基本手数料等!P52</f>
        <v>46000</v>
      </c>
      <c r="E168" s="149">
        <f>基本手数料等!Q52</f>
        <v>52000</v>
      </c>
      <c r="F168" s="149">
        <f>基本手数料等!R52</f>
        <v>63000</v>
      </c>
      <c r="G168" s="149">
        <f>基本手数料等!S52</f>
        <v>50000</v>
      </c>
      <c r="H168" s="149">
        <f>基本手数料等!T52</f>
        <v>47000</v>
      </c>
      <c r="I168" s="149">
        <f>基本手数料等!U52</f>
        <v>63000</v>
      </c>
    </row>
    <row r="169" spans="1:9" ht="27" customHeight="1">
      <c r="A169" s="316" t="s">
        <v>419</v>
      </c>
      <c r="B169" s="317"/>
      <c r="C169" s="318"/>
      <c r="D169" s="322" t="s">
        <v>469</v>
      </c>
      <c r="E169" s="323"/>
      <c r="F169" s="323"/>
      <c r="G169" s="323"/>
      <c r="H169" s="323"/>
      <c r="I169" s="324"/>
    </row>
    <row r="170" spans="1:9" ht="27" customHeight="1">
      <c r="A170" s="316"/>
      <c r="B170" s="317"/>
      <c r="C170" s="318"/>
      <c r="D170" s="322"/>
      <c r="E170" s="323"/>
      <c r="F170" s="323"/>
      <c r="G170" s="323"/>
      <c r="H170" s="323"/>
      <c r="I170" s="324"/>
    </row>
    <row r="171" spans="1:9" ht="27" customHeight="1">
      <c r="A171" s="319"/>
      <c r="B171" s="320"/>
      <c r="C171" s="321"/>
      <c r="D171" s="325"/>
      <c r="E171" s="326"/>
      <c r="F171" s="326"/>
      <c r="G171" s="326"/>
      <c r="H171" s="326"/>
      <c r="I171" s="327"/>
    </row>
    <row r="172" spans="1:9" ht="19.5" customHeight="1">
      <c r="A172" s="127" t="s">
        <v>427</v>
      </c>
      <c r="B172" s="127"/>
      <c r="C172" s="127"/>
      <c r="D172" s="128"/>
      <c r="E172" s="128"/>
      <c r="F172" s="128"/>
      <c r="G172" s="128"/>
      <c r="H172" s="128"/>
      <c r="I172" s="128"/>
    </row>
    <row r="173" spans="1:9" ht="19.5" customHeight="1">
      <c r="A173" s="127" t="s">
        <v>428</v>
      </c>
      <c r="B173" s="127"/>
      <c r="C173" s="127"/>
      <c r="D173" s="128"/>
      <c r="E173" s="128"/>
      <c r="F173" s="128"/>
      <c r="G173" s="128"/>
      <c r="H173" s="128"/>
      <c r="I173" s="128"/>
    </row>
    <row r="176" spans="1:9" ht="27" customHeight="1">
      <c r="A176" s="126" t="s">
        <v>456</v>
      </c>
      <c r="B176" s="127"/>
      <c r="C176" s="127"/>
      <c r="D176" s="127"/>
      <c r="E176" s="127"/>
      <c r="F176" s="127"/>
      <c r="G176" s="127"/>
      <c r="H176" s="293" t="s">
        <v>412</v>
      </c>
      <c r="I176" s="293"/>
    </row>
    <row r="177" spans="1:9" ht="27" customHeight="1">
      <c r="A177" s="295" t="s">
        <v>423</v>
      </c>
      <c r="B177" s="296"/>
      <c r="C177" s="297"/>
      <c r="D177" s="295" t="s">
        <v>424</v>
      </c>
      <c r="E177" s="296"/>
      <c r="F177" s="296"/>
      <c r="G177" s="296"/>
      <c r="H177" s="296"/>
      <c r="I177" s="297"/>
    </row>
    <row r="178" spans="1:9" ht="27" customHeight="1">
      <c r="A178" s="298" t="s">
        <v>459</v>
      </c>
      <c r="B178" s="299"/>
      <c r="C178" s="300"/>
      <c r="D178" s="341" t="s">
        <v>460</v>
      </c>
      <c r="E178" s="342"/>
      <c r="F178" s="342"/>
      <c r="G178" s="342"/>
      <c r="H178" s="342"/>
      <c r="I178" s="343"/>
    </row>
    <row r="179" spans="1:9" ht="27" customHeight="1">
      <c r="A179" s="304"/>
      <c r="B179" s="305"/>
      <c r="C179" s="306"/>
      <c r="D179" s="347"/>
      <c r="E179" s="348"/>
      <c r="F179" s="348"/>
      <c r="G179" s="348"/>
      <c r="H179" s="348"/>
      <c r="I179" s="349"/>
    </row>
    <row r="180" spans="1:9" ht="27" customHeight="1">
      <c r="A180" s="298" t="s">
        <v>426</v>
      </c>
      <c r="B180" s="299"/>
      <c r="C180" s="300"/>
      <c r="D180" s="341" t="s">
        <v>514</v>
      </c>
      <c r="E180" s="342"/>
      <c r="F180" s="342"/>
      <c r="G180" s="342"/>
      <c r="H180" s="342"/>
      <c r="I180" s="343"/>
    </row>
    <row r="181" spans="1:9" ht="27" customHeight="1">
      <c r="A181" s="301"/>
      <c r="B181" s="302"/>
      <c r="C181" s="303"/>
      <c r="D181" s="344"/>
      <c r="E181" s="353"/>
      <c r="F181" s="353"/>
      <c r="G181" s="353"/>
      <c r="H181" s="353"/>
      <c r="I181" s="346"/>
    </row>
    <row r="182" spans="1:9" ht="27" customHeight="1">
      <c r="A182" s="304"/>
      <c r="B182" s="305"/>
      <c r="C182" s="306"/>
      <c r="D182" s="347"/>
      <c r="E182" s="348"/>
      <c r="F182" s="348"/>
      <c r="G182" s="348"/>
      <c r="H182" s="348"/>
      <c r="I182" s="349"/>
    </row>
    <row r="183" spans="1:9" ht="27" customHeight="1">
      <c r="A183" s="298" t="s">
        <v>450</v>
      </c>
      <c r="B183" s="299"/>
      <c r="C183" s="300"/>
      <c r="D183" s="307" t="s">
        <v>461</v>
      </c>
      <c r="E183" s="308"/>
      <c r="F183" s="308"/>
      <c r="G183" s="308"/>
      <c r="H183" s="308"/>
      <c r="I183" s="309"/>
    </row>
    <row r="184" spans="1:9" ht="27" customHeight="1">
      <c r="A184" s="304"/>
      <c r="B184" s="305"/>
      <c r="C184" s="306"/>
      <c r="D184" s="313"/>
      <c r="E184" s="314"/>
      <c r="F184" s="314"/>
      <c r="G184" s="314"/>
      <c r="H184" s="314"/>
      <c r="I184" s="315"/>
    </row>
    <row r="185" spans="1:9" ht="27" customHeight="1">
      <c r="A185" s="298" t="s">
        <v>462</v>
      </c>
      <c r="B185" s="299"/>
      <c r="C185" s="300"/>
      <c r="D185" s="341" t="s">
        <v>587</v>
      </c>
      <c r="E185" s="342"/>
      <c r="F185" s="342"/>
      <c r="G185" s="342"/>
      <c r="H185" s="342"/>
      <c r="I185" s="343"/>
    </row>
    <row r="186" spans="1:9" ht="27" customHeight="1">
      <c r="A186" s="301"/>
      <c r="B186" s="302"/>
      <c r="C186" s="303"/>
      <c r="D186" s="344"/>
      <c r="E186" s="353"/>
      <c r="F186" s="353"/>
      <c r="G186" s="353"/>
      <c r="H186" s="353"/>
      <c r="I186" s="346"/>
    </row>
    <row r="187" spans="1:9" ht="27" customHeight="1">
      <c r="A187" s="301"/>
      <c r="B187" s="302"/>
      <c r="C187" s="303"/>
      <c r="D187" s="344"/>
      <c r="E187" s="353"/>
      <c r="F187" s="353"/>
      <c r="G187" s="353"/>
      <c r="H187" s="353"/>
      <c r="I187" s="346"/>
    </row>
    <row r="188" spans="1:9" ht="27" customHeight="1">
      <c r="A188" s="301"/>
      <c r="B188" s="302"/>
      <c r="C188" s="303"/>
      <c r="D188" s="344"/>
      <c r="E188" s="353"/>
      <c r="F188" s="353"/>
      <c r="G188" s="353"/>
      <c r="H188" s="353"/>
      <c r="I188" s="346"/>
    </row>
    <row r="189" spans="1:9" ht="27" customHeight="1">
      <c r="A189" s="304"/>
      <c r="B189" s="305"/>
      <c r="C189" s="306"/>
      <c r="D189" s="347"/>
      <c r="E189" s="348"/>
      <c r="F189" s="348"/>
      <c r="G189" s="348"/>
      <c r="H189" s="348"/>
      <c r="I189" s="349"/>
    </row>
    <row r="190" spans="1:9" ht="20.100000000000001" customHeight="1">
      <c r="A190" s="127" t="s">
        <v>427</v>
      </c>
    </row>
    <row r="191" spans="1:9" ht="20.100000000000001" customHeight="1">
      <c r="A191" s="127" t="s">
        <v>430</v>
      </c>
    </row>
    <row r="194" spans="1:9" ht="27" customHeight="1">
      <c r="A194" s="126" t="s">
        <v>463</v>
      </c>
      <c r="B194" s="127"/>
      <c r="C194" s="127"/>
      <c r="D194" s="127"/>
      <c r="E194" s="127"/>
      <c r="F194" s="127"/>
      <c r="G194" s="127"/>
      <c r="H194" s="293" t="s">
        <v>412</v>
      </c>
      <c r="I194" s="293"/>
    </row>
    <row r="195" spans="1:9" ht="27" customHeight="1">
      <c r="A195" s="290" t="s">
        <v>464</v>
      </c>
      <c r="B195" s="290"/>
      <c r="C195" s="290"/>
      <c r="D195" s="290" t="s">
        <v>24</v>
      </c>
      <c r="E195" s="290"/>
      <c r="F195" s="290"/>
      <c r="G195" s="290"/>
      <c r="H195" s="290"/>
      <c r="I195" s="290"/>
    </row>
    <row r="196" spans="1:9" ht="27" customHeight="1">
      <c r="A196" s="328" t="s">
        <v>525</v>
      </c>
      <c r="B196" s="328"/>
      <c r="C196" s="328"/>
      <c r="D196" s="329" t="s">
        <v>526</v>
      </c>
      <c r="E196" s="329"/>
      <c r="F196" s="329"/>
      <c r="G196" s="329" t="s">
        <v>532</v>
      </c>
      <c r="H196" s="329"/>
      <c r="I196" s="329"/>
    </row>
    <row r="197" spans="1:9" ht="27" customHeight="1">
      <c r="A197" s="328"/>
      <c r="B197" s="328"/>
      <c r="C197" s="328"/>
      <c r="D197" s="329"/>
      <c r="E197" s="329"/>
      <c r="F197" s="329"/>
      <c r="G197" s="329"/>
      <c r="H197" s="329"/>
      <c r="I197" s="329"/>
    </row>
    <row r="198" spans="1:9" ht="27" customHeight="1">
      <c r="A198" s="328"/>
      <c r="B198" s="328"/>
      <c r="C198" s="328"/>
      <c r="D198" s="330" t="s">
        <v>543</v>
      </c>
      <c r="E198" s="330"/>
      <c r="F198" s="330"/>
      <c r="G198" s="355" t="s">
        <v>529</v>
      </c>
      <c r="H198" s="356"/>
      <c r="I198" s="356"/>
    </row>
    <row r="199" spans="1:9" ht="27" customHeight="1">
      <c r="A199" s="328"/>
      <c r="B199" s="328"/>
      <c r="C199" s="328"/>
      <c r="D199" s="330" t="s">
        <v>527</v>
      </c>
      <c r="E199" s="330"/>
      <c r="F199" s="330"/>
      <c r="G199" s="355" t="s">
        <v>588</v>
      </c>
      <c r="H199" s="356"/>
      <c r="I199" s="356"/>
    </row>
    <row r="200" spans="1:9" ht="27" customHeight="1">
      <c r="A200" s="287" t="s">
        <v>589</v>
      </c>
      <c r="B200" s="287"/>
      <c r="C200" s="287"/>
      <c r="D200" s="288" t="s">
        <v>519</v>
      </c>
      <c r="E200" s="289"/>
      <c r="F200" s="289"/>
      <c r="G200" s="289"/>
      <c r="H200" s="289"/>
      <c r="I200" s="289"/>
    </row>
    <row r="201" spans="1:9" ht="27" customHeight="1">
      <c r="A201" s="287"/>
      <c r="B201" s="287"/>
      <c r="C201" s="287"/>
      <c r="D201" s="289"/>
      <c r="E201" s="289"/>
      <c r="F201" s="289"/>
      <c r="G201" s="289"/>
      <c r="H201" s="289"/>
      <c r="I201" s="289"/>
    </row>
    <row r="202" spans="1:9" ht="27" customHeight="1">
      <c r="A202" s="291" t="s">
        <v>538</v>
      </c>
      <c r="B202" s="292"/>
      <c r="C202" s="292"/>
      <c r="D202" s="285">
        <v>2000</v>
      </c>
      <c r="E202" s="286"/>
      <c r="F202" s="286"/>
      <c r="G202" s="286"/>
      <c r="H202" s="286"/>
      <c r="I202" s="286"/>
    </row>
    <row r="203" spans="1:9" ht="27" customHeight="1">
      <c r="A203" s="354" t="s">
        <v>539</v>
      </c>
      <c r="B203" s="354"/>
      <c r="C203" s="354"/>
      <c r="D203" s="352" t="s">
        <v>537</v>
      </c>
      <c r="E203" s="352"/>
      <c r="F203" s="352"/>
      <c r="G203" s="352"/>
      <c r="H203" s="352"/>
      <c r="I203" s="352"/>
    </row>
    <row r="204" spans="1:9" ht="27" customHeight="1">
      <c r="A204" s="354"/>
      <c r="B204" s="354"/>
      <c r="C204" s="354"/>
      <c r="D204" s="352"/>
      <c r="E204" s="352"/>
      <c r="F204" s="352"/>
      <c r="G204" s="352"/>
      <c r="H204" s="352"/>
      <c r="I204" s="352"/>
    </row>
    <row r="205" spans="1:9" ht="27" customHeight="1">
      <c r="A205" s="292" t="s">
        <v>439</v>
      </c>
      <c r="B205" s="292"/>
      <c r="C205" s="292"/>
      <c r="D205" s="336" t="s">
        <v>458</v>
      </c>
      <c r="E205" s="286"/>
      <c r="F205" s="286"/>
      <c r="G205" s="286"/>
      <c r="H205" s="286"/>
      <c r="I205" s="286"/>
    </row>
    <row r="206" spans="1:9" ht="19.5" customHeight="1">
      <c r="A206" s="150" t="s">
        <v>540</v>
      </c>
      <c r="B206" s="150"/>
      <c r="C206" s="150"/>
      <c r="D206" s="151"/>
      <c r="E206" s="152"/>
      <c r="F206" s="152"/>
      <c r="G206" s="152"/>
      <c r="H206" s="152"/>
      <c r="I206" s="152"/>
    </row>
    <row r="207" spans="1:9" ht="19.5" customHeight="1">
      <c r="A207" s="150" t="s">
        <v>541</v>
      </c>
      <c r="B207" s="150"/>
      <c r="C207" s="150"/>
      <c r="D207" s="151"/>
      <c r="E207" s="152"/>
      <c r="F207" s="152"/>
      <c r="G207" s="152"/>
      <c r="H207" s="152"/>
      <c r="I207" s="152"/>
    </row>
    <row r="208" spans="1:9" ht="20.100000000000001" customHeight="1">
      <c r="A208" s="127" t="s">
        <v>457</v>
      </c>
    </row>
  </sheetData>
  <mergeCells count="151">
    <mergeCell ref="A185:C189"/>
    <mergeCell ref="D185:I189"/>
    <mergeCell ref="A205:C205"/>
    <mergeCell ref="D205:I205"/>
    <mergeCell ref="A195:C195"/>
    <mergeCell ref="D195:I195"/>
    <mergeCell ref="A183:C184"/>
    <mergeCell ref="D183:I184"/>
    <mergeCell ref="H194:I194"/>
    <mergeCell ref="A202:C202"/>
    <mergeCell ref="D202:I202"/>
    <mergeCell ref="A203:C204"/>
    <mergeCell ref="D203:I204"/>
    <mergeCell ref="A196:C199"/>
    <mergeCell ref="D196:F197"/>
    <mergeCell ref="G196:I197"/>
    <mergeCell ref="D198:F198"/>
    <mergeCell ref="G198:I198"/>
    <mergeCell ref="D199:F199"/>
    <mergeCell ref="G199:I199"/>
    <mergeCell ref="H176:I176"/>
    <mergeCell ref="A177:C177"/>
    <mergeCell ref="D177:I177"/>
    <mergeCell ref="A180:C182"/>
    <mergeCell ref="D180:I182"/>
    <mergeCell ref="A166:C166"/>
    <mergeCell ref="A167:C167"/>
    <mergeCell ref="A168:C168"/>
    <mergeCell ref="A169:C171"/>
    <mergeCell ref="D169:I171"/>
    <mergeCell ref="A178:C179"/>
    <mergeCell ref="D178:I179"/>
    <mergeCell ref="H161:I161"/>
    <mergeCell ref="A162:C163"/>
    <mergeCell ref="D162:I162"/>
    <mergeCell ref="A164:C164"/>
    <mergeCell ref="A165:C165"/>
    <mergeCell ref="A153:C153"/>
    <mergeCell ref="A154:C154"/>
    <mergeCell ref="A155:C155"/>
    <mergeCell ref="A156:C156"/>
    <mergeCell ref="A157:C157"/>
    <mergeCell ref="A145:C145"/>
    <mergeCell ref="A146:C146"/>
    <mergeCell ref="A147:C147"/>
    <mergeCell ref="H150:I150"/>
    <mergeCell ref="A151:C152"/>
    <mergeCell ref="D151:I151"/>
    <mergeCell ref="H140:I140"/>
    <mergeCell ref="A141:C142"/>
    <mergeCell ref="D141:I141"/>
    <mergeCell ref="A143:C143"/>
    <mergeCell ref="A144:C144"/>
    <mergeCell ref="A126:C126"/>
    <mergeCell ref="D126:I126"/>
    <mergeCell ref="H131:I131"/>
    <mergeCell ref="A132:C132"/>
    <mergeCell ref="D132:I132"/>
    <mergeCell ref="A133:C134"/>
    <mergeCell ref="D133:I134"/>
    <mergeCell ref="A112:C114"/>
    <mergeCell ref="D112:I114"/>
    <mergeCell ref="H104:I104"/>
    <mergeCell ref="A105:C106"/>
    <mergeCell ref="D105:I105"/>
    <mergeCell ref="H119:I119"/>
    <mergeCell ref="A120:C120"/>
    <mergeCell ref="D120:I120"/>
    <mergeCell ref="A121:C123"/>
    <mergeCell ref="D121:I123"/>
    <mergeCell ref="A124:C125"/>
    <mergeCell ref="D124:I125"/>
    <mergeCell ref="A60:C61"/>
    <mergeCell ref="D60:I61"/>
    <mergeCell ref="A70:C70"/>
    <mergeCell ref="D70:I70"/>
    <mergeCell ref="A69:C69"/>
    <mergeCell ref="D69:I69"/>
    <mergeCell ref="A62:C62"/>
    <mergeCell ref="D62:I62"/>
    <mergeCell ref="A67:C68"/>
    <mergeCell ref="D67:I68"/>
    <mergeCell ref="A63:C66"/>
    <mergeCell ref="D63:I66"/>
    <mergeCell ref="A58:C59"/>
    <mergeCell ref="D58:I59"/>
    <mergeCell ref="K2:O2"/>
    <mergeCell ref="H83:I83"/>
    <mergeCell ref="A31:C31"/>
    <mergeCell ref="A32:C32"/>
    <mergeCell ref="H25:I25"/>
    <mergeCell ref="A26:C27"/>
    <mergeCell ref="D26:I26"/>
    <mergeCell ref="A28:C28"/>
    <mergeCell ref="A29:C29"/>
    <mergeCell ref="A30:C30"/>
    <mergeCell ref="A17:C17"/>
    <mergeCell ref="A10:C10"/>
    <mergeCell ref="A9:C9"/>
    <mergeCell ref="A8:C8"/>
    <mergeCell ref="A7:C7"/>
    <mergeCell ref="H14:I14"/>
    <mergeCell ref="A15:C16"/>
    <mergeCell ref="D15:I15"/>
    <mergeCell ref="D72:I73"/>
    <mergeCell ref="A72:C73"/>
    <mergeCell ref="H4:I4"/>
    <mergeCell ref="C2:G2"/>
    <mergeCell ref="A18:C18"/>
    <mergeCell ref="A19:C19"/>
    <mergeCell ref="A20:C20"/>
    <mergeCell ref="A21:C21"/>
    <mergeCell ref="H56:I56"/>
    <mergeCell ref="A57:C57"/>
    <mergeCell ref="D57:I57"/>
    <mergeCell ref="A5:C6"/>
    <mergeCell ref="D5:I5"/>
    <mergeCell ref="A11:C11"/>
    <mergeCell ref="A42:C42"/>
    <mergeCell ref="D42:I42"/>
    <mergeCell ref="A43:C45"/>
    <mergeCell ref="D43:I45"/>
    <mergeCell ref="A46:C48"/>
    <mergeCell ref="D46:I48"/>
    <mergeCell ref="A33:C36"/>
    <mergeCell ref="D33:I36"/>
    <mergeCell ref="H41:I41"/>
    <mergeCell ref="D71:I71"/>
    <mergeCell ref="A200:C201"/>
    <mergeCell ref="D200:I201"/>
    <mergeCell ref="A84:C85"/>
    <mergeCell ref="D84:I84"/>
    <mergeCell ref="A71:C71"/>
    <mergeCell ref="H93:I93"/>
    <mergeCell ref="A94:C95"/>
    <mergeCell ref="D94:I94"/>
    <mergeCell ref="A96:C96"/>
    <mergeCell ref="A97:C97"/>
    <mergeCell ref="A86:C86"/>
    <mergeCell ref="A87:C87"/>
    <mergeCell ref="A88:C88"/>
    <mergeCell ref="A89:C89"/>
    <mergeCell ref="A90:C90"/>
    <mergeCell ref="A107:C107"/>
    <mergeCell ref="A108:C108"/>
    <mergeCell ref="A109:C109"/>
    <mergeCell ref="A110:C110"/>
    <mergeCell ref="A111:C111"/>
    <mergeCell ref="A98:C98"/>
    <mergeCell ref="A99:C99"/>
    <mergeCell ref="A100:C100"/>
  </mergeCells>
  <phoneticPr fontId="2"/>
  <pageMargins left="0.7" right="0.7" top="0.75" bottom="0.75" header="0.3" footer="0.3"/>
  <pageSetup paperSize="9" scale="39" orientation="portrait" verticalDpi="0" r:id="rId1"/>
  <ignoredErrors>
    <ignoredError sqref="G198" numberStoredAsText="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899C8-7123-4F5B-9D89-AE8E6E1BADEF}">
  <sheetPr>
    <pageSetUpPr fitToPage="1"/>
  </sheetPr>
  <dimension ref="A1:AB207"/>
  <sheetViews>
    <sheetView showGridLines="0" zoomScale="85" zoomScaleNormal="85" workbookViewId="0">
      <pane ySplit="3" topLeftCell="A4" activePane="bottomLeft" state="frozen"/>
      <selection activeCell="D61" sqref="D61"/>
      <selection pane="bottomLeft" activeCell="D60" sqref="D60:I61"/>
    </sheetView>
  </sheetViews>
  <sheetFormatPr defaultRowHeight="27" customHeight="1"/>
  <cols>
    <col min="1" max="3" width="9.25" style="125" customWidth="1"/>
    <col min="4" max="9" width="10.375" style="125" customWidth="1"/>
    <col min="10" max="20" width="9" style="125"/>
    <col min="21" max="28" width="9" style="158"/>
    <col min="29" max="16384" width="9" style="125"/>
  </cols>
  <sheetData>
    <row r="1" spans="1:15" ht="27" customHeight="1">
      <c r="A1" s="125" t="s">
        <v>586</v>
      </c>
    </row>
    <row r="2" spans="1:15" ht="27" customHeight="1">
      <c r="C2" s="335" t="s">
        <v>417</v>
      </c>
      <c r="D2" s="335"/>
      <c r="E2" s="335"/>
      <c r="F2" s="335"/>
      <c r="G2" s="335"/>
      <c r="K2" s="331" t="s">
        <v>579</v>
      </c>
      <c r="L2" s="332"/>
      <c r="M2" s="332"/>
      <c r="N2" s="332"/>
      <c r="O2" s="333"/>
    </row>
    <row r="4" spans="1:15" ht="27" customHeight="1">
      <c r="A4" s="126" t="s">
        <v>485</v>
      </c>
      <c r="B4" s="127"/>
      <c r="C4" s="127"/>
      <c r="D4" s="127"/>
      <c r="E4" s="127"/>
      <c r="F4" s="127"/>
      <c r="G4" s="127"/>
      <c r="H4" s="293" t="s">
        <v>412</v>
      </c>
      <c r="I4" s="293"/>
    </row>
    <row r="5" spans="1:15" ht="27" customHeight="1">
      <c r="A5" s="363" t="s">
        <v>516</v>
      </c>
      <c r="B5" s="363"/>
      <c r="C5" s="363"/>
      <c r="D5" s="363" t="s">
        <v>411</v>
      </c>
      <c r="E5" s="363"/>
      <c r="F5" s="363"/>
      <c r="G5" s="363"/>
      <c r="H5" s="363"/>
      <c r="I5" s="363"/>
    </row>
    <row r="6" spans="1:15" ht="27" customHeight="1">
      <c r="A6" s="363"/>
      <c r="B6" s="363"/>
      <c r="C6" s="363"/>
      <c r="D6" s="175" t="s">
        <v>253</v>
      </c>
      <c r="E6" s="175" t="s">
        <v>254</v>
      </c>
      <c r="F6" s="175" t="s">
        <v>255</v>
      </c>
      <c r="G6" s="175" t="s">
        <v>256</v>
      </c>
      <c r="H6" s="175" t="s">
        <v>257</v>
      </c>
      <c r="I6" s="175" t="s">
        <v>258</v>
      </c>
    </row>
    <row r="7" spans="1:15" ht="27" customHeight="1">
      <c r="A7" s="372" t="s">
        <v>418</v>
      </c>
      <c r="B7" s="372"/>
      <c r="C7" s="372"/>
      <c r="D7" s="141">
        <f>基本手数料等!B5</f>
        <v>43000</v>
      </c>
      <c r="E7" s="141">
        <f>基本手数料等!C5</f>
        <v>44000</v>
      </c>
      <c r="F7" s="141">
        <f>基本手数料等!D5</f>
        <v>51000</v>
      </c>
      <c r="G7" s="141">
        <f>基本手数料等!E5</f>
        <v>36000</v>
      </c>
      <c r="H7" s="141">
        <f>基本手数料等!F5</f>
        <v>48000</v>
      </c>
      <c r="I7" s="141">
        <f>基本手数料等!G5</f>
        <v>54000</v>
      </c>
    </row>
    <row r="8" spans="1:15" ht="27" customHeight="1">
      <c r="A8" s="372" t="s">
        <v>413</v>
      </c>
      <c r="B8" s="372"/>
      <c r="C8" s="372"/>
      <c r="D8" s="141">
        <f>基本手数料等!B6</f>
        <v>50000</v>
      </c>
      <c r="E8" s="141">
        <f>基本手数料等!C6</f>
        <v>52000</v>
      </c>
      <c r="F8" s="141">
        <f>基本手数料等!D6</f>
        <v>60000</v>
      </c>
      <c r="G8" s="141">
        <f>基本手数料等!E6</f>
        <v>42000</v>
      </c>
      <c r="H8" s="141">
        <f>基本手数料等!F6</f>
        <v>56000</v>
      </c>
      <c r="I8" s="141">
        <f>基本手数料等!G6</f>
        <v>63000</v>
      </c>
    </row>
    <row r="9" spans="1:15" ht="27" customHeight="1">
      <c r="A9" s="372" t="s">
        <v>414</v>
      </c>
      <c r="B9" s="372"/>
      <c r="C9" s="372"/>
      <c r="D9" s="141">
        <f>基本手数料等!B7</f>
        <v>67000</v>
      </c>
      <c r="E9" s="141">
        <f>基本手数料等!C7</f>
        <v>69000</v>
      </c>
      <c r="F9" s="141">
        <f>基本手数料等!D7</f>
        <v>73000</v>
      </c>
      <c r="G9" s="141">
        <f>基本手数料等!E7</f>
        <v>51000</v>
      </c>
      <c r="H9" s="141">
        <f>基本手数料等!F7</f>
        <v>72000</v>
      </c>
      <c r="I9" s="141">
        <f>基本手数料等!G7</f>
        <v>76000</v>
      </c>
    </row>
    <row r="10" spans="1:15" ht="27" customHeight="1">
      <c r="A10" s="372" t="s">
        <v>415</v>
      </c>
      <c r="B10" s="372"/>
      <c r="C10" s="372"/>
      <c r="D10" s="141">
        <f>基本手数料等!B8</f>
        <v>89000</v>
      </c>
      <c r="E10" s="141">
        <f>基本手数料等!C8</f>
        <v>93000</v>
      </c>
      <c r="F10" s="141">
        <f>基本手数料等!D8</f>
        <v>106000</v>
      </c>
      <c r="G10" s="141">
        <f>基本手数料等!E8</f>
        <v>74000</v>
      </c>
      <c r="H10" s="141">
        <f>基本手数料等!F8</f>
        <v>95000</v>
      </c>
      <c r="I10" s="141">
        <f>基本手数料等!G8</f>
        <v>111000</v>
      </c>
    </row>
    <row r="11" spans="1:15" ht="27" customHeight="1">
      <c r="A11" s="372" t="s">
        <v>416</v>
      </c>
      <c r="B11" s="372"/>
      <c r="C11" s="372"/>
      <c r="D11" s="141">
        <f>基本手数料等!B9</f>
        <v>126000</v>
      </c>
      <c r="E11" s="141">
        <f>基本手数料等!C9</f>
        <v>132000</v>
      </c>
      <c r="F11" s="141">
        <f>基本手数料等!D9</f>
        <v>151000</v>
      </c>
      <c r="G11" s="141">
        <f>基本手数料等!E9</f>
        <v>105000</v>
      </c>
      <c r="H11" s="141">
        <f>基本手数料等!F9</f>
        <v>135000</v>
      </c>
      <c r="I11" s="141">
        <f>基本手数料等!G9</f>
        <v>158000</v>
      </c>
    </row>
    <row r="14" spans="1:15" ht="27" customHeight="1">
      <c r="A14" s="126" t="s">
        <v>420</v>
      </c>
      <c r="B14" s="127"/>
      <c r="C14" s="127"/>
      <c r="D14" s="127"/>
      <c r="E14" s="127"/>
      <c r="F14" s="127"/>
      <c r="G14" s="127"/>
      <c r="H14" s="293" t="s">
        <v>412</v>
      </c>
      <c r="I14" s="293"/>
    </row>
    <row r="15" spans="1:15" ht="27" customHeight="1">
      <c r="A15" s="363" t="s">
        <v>516</v>
      </c>
      <c r="B15" s="363"/>
      <c r="C15" s="363"/>
      <c r="D15" s="363" t="s">
        <v>411</v>
      </c>
      <c r="E15" s="363"/>
      <c r="F15" s="363"/>
      <c r="G15" s="363"/>
      <c r="H15" s="363"/>
      <c r="I15" s="363"/>
    </row>
    <row r="16" spans="1:15" ht="27" customHeight="1">
      <c r="A16" s="363"/>
      <c r="B16" s="363"/>
      <c r="C16" s="363"/>
      <c r="D16" s="175" t="s">
        <v>253</v>
      </c>
      <c r="E16" s="175" t="s">
        <v>254</v>
      </c>
      <c r="F16" s="175" t="s">
        <v>255</v>
      </c>
      <c r="G16" s="175" t="s">
        <v>256</v>
      </c>
      <c r="H16" s="175" t="s">
        <v>257</v>
      </c>
      <c r="I16" s="175" t="s">
        <v>258</v>
      </c>
    </row>
    <row r="17" spans="1:9" ht="27" customHeight="1">
      <c r="A17" s="372" t="s">
        <v>418</v>
      </c>
      <c r="B17" s="372"/>
      <c r="C17" s="372"/>
      <c r="D17" s="141">
        <f>基本手数料等!I5</f>
        <v>21000</v>
      </c>
      <c r="E17" s="141">
        <f>基本手数料等!J5</f>
        <v>22000</v>
      </c>
      <c r="F17" s="141">
        <f>基本手数料等!K5</f>
        <v>24000</v>
      </c>
      <c r="G17" s="141">
        <f>基本手数料等!L5</f>
        <v>15000</v>
      </c>
      <c r="H17" s="141">
        <f>基本手数料等!M5</f>
        <v>22000</v>
      </c>
      <c r="I17" s="141">
        <f>基本手数料等!N5</f>
        <v>26000</v>
      </c>
    </row>
    <row r="18" spans="1:9" ht="27" customHeight="1">
      <c r="A18" s="372" t="s">
        <v>413</v>
      </c>
      <c r="B18" s="372"/>
      <c r="C18" s="372"/>
      <c r="D18" s="141">
        <f>基本手数料等!I6</f>
        <v>22000</v>
      </c>
      <c r="E18" s="141">
        <f>基本手数料等!J6</f>
        <v>24000</v>
      </c>
      <c r="F18" s="141">
        <f>基本手数料等!K6</f>
        <v>27000</v>
      </c>
      <c r="G18" s="141">
        <f>基本手数料等!L6</f>
        <v>21000</v>
      </c>
      <c r="H18" s="141">
        <f>基本手数料等!M6</f>
        <v>25000</v>
      </c>
      <c r="I18" s="141">
        <f>基本手数料等!N6</f>
        <v>31000</v>
      </c>
    </row>
    <row r="19" spans="1:9" ht="27" customHeight="1">
      <c r="A19" s="372" t="s">
        <v>414</v>
      </c>
      <c r="B19" s="372"/>
      <c r="C19" s="372"/>
      <c r="D19" s="141">
        <f>基本手数料等!I7</f>
        <v>30000</v>
      </c>
      <c r="E19" s="141">
        <f>基本手数料等!J7</f>
        <v>32000</v>
      </c>
      <c r="F19" s="141">
        <f>基本手数料等!K7</f>
        <v>36000</v>
      </c>
      <c r="G19" s="141">
        <f>基本手数料等!L7</f>
        <v>25000</v>
      </c>
      <c r="H19" s="141">
        <f>基本手数料等!M7</f>
        <v>33000</v>
      </c>
      <c r="I19" s="141">
        <f>基本手数料等!N7</f>
        <v>39000</v>
      </c>
    </row>
    <row r="20" spans="1:9" ht="27" customHeight="1">
      <c r="A20" s="372" t="s">
        <v>415</v>
      </c>
      <c r="B20" s="372"/>
      <c r="C20" s="372"/>
      <c r="D20" s="141">
        <f>基本手数料等!I8</f>
        <v>44000</v>
      </c>
      <c r="E20" s="141">
        <f>基本手数料等!J8</f>
        <v>46000</v>
      </c>
      <c r="F20" s="141">
        <f>基本手数料等!K8</f>
        <v>52000</v>
      </c>
      <c r="G20" s="141">
        <f>基本手数料等!L8</f>
        <v>37000</v>
      </c>
      <c r="H20" s="141">
        <f>基本手数料等!M8</f>
        <v>47000</v>
      </c>
      <c r="I20" s="141">
        <f>基本手数料等!N8</f>
        <v>55000</v>
      </c>
    </row>
    <row r="21" spans="1:9" ht="27" customHeight="1">
      <c r="A21" s="372" t="s">
        <v>416</v>
      </c>
      <c r="B21" s="372"/>
      <c r="C21" s="372"/>
      <c r="D21" s="141">
        <f>基本手数料等!I9</f>
        <v>63000</v>
      </c>
      <c r="E21" s="141">
        <f>基本手数料等!J9</f>
        <v>66000</v>
      </c>
      <c r="F21" s="141">
        <f>基本手数料等!K9</f>
        <v>73000</v>
      </c>
      <c r="G21" s="141">
        <f>基本手数料等!L9</f>
        <v>52000</v>
      </c>
      <c r="H21" s="141">
        <f>基本手数料等!M9</f>
        <v>70000</v>
      </c>
      <c r="I21" s="141">
        <f>基本手数料等!N9</f>
        <v>79000</v>
      </c>
    </row>
    <row r="22" spans="1:9" ht="20.100000000000001" customHeight="1">
      <c r="A22" s="127" t="s">
        <v>429</v>
      </c>
    </row>
    <row r="25" spans="1:9" ht="27" customHeight="1">
      <c r="A25" s="126" t="s">
        <v>421</v>
      </c>
      <c r="B25" s="127"/>
      <c r="C25" s="127"/>
      <c r="D25" s="127"/>
      <c r="E25" s="127"/>
      <c r="F25" s="127"/>
      <c r="G25" s="127"/>
      <c r="H25" s="293" t="s">
        <v>412</v>
      </c>
      <c r="I25" s="293"/>
    </row>
    <row r="26" spans="1:9" ht="27" customHeight="1">
      <c r="A26" s="363" t="s">
        <v>516</v>
      </c>
      <c r="B26" s="363"/>
      <c r="C26" s="363"/>
      <c r="D26" s="363" t="s">
        <v>467</v>
      </c>
      <c r="E26" s="363"/>
      <c r="F26" s="363"/>
      <c r="G26" s="363"/>
      <c r="H26" s="363"/>
      <c r="I26" s="363"/>
    </row>
    <row r="27" spans="1:9" ht="27" customHeight="1">
      <c r="A27" s="363"/>
      <c r="B27" s="363"/>
      <c r="C27" s="363"/>
      <c r="D27" s="175" t="s">
        <v>253</v>
      </c>
      <c r="E27" s="175" t="s">
        <v>254</v>
      </c>
      <c r="F27" s="175" t="s">
        <v>255</v>
      </c>
      <c r="G27" s="175" t="s">
        <v>256</v>
      </c>
      <c r="H27" s="175" t="s">
        <v>257</v>
      </c>
      <c r="I27" s="175" t="s">
        <v>258</v>
      </c>
    </row>
    <row r="28" spans="1:9" ht="27" customHeight="1">
      <c r="A28" s="372" t="s">
        <v>418</v>
      </c>
      <c r="B28" s="372"/>
      <c r="C28" s="372"/>
      <c r="D28" s="141">
        <f>基本手数料等!P5</f>
        <v>24000</v>
      </c>
      <c r="E28" s="141">
        <f>基本手数料等!Q5</f>
        <v>25000</v>
      </c>
      <c r="F28" s="141">
        <f>基本手数料等!R5</f>
        <v>28000</v>
      </c>
      <c r="G28" s="141">
        <f>基本手数料等!S5</f>
        <v>20000</v>
      </c>
      <c r="H28" s="141">
        <f>基本手数料等!T5</f>
        <v>24000</v>
      </c>
      <c r="I28" s="141">
        <f>基本手数料等!U5</f>
        <v>30000</v>
      </c>
    </row>
    <row r="29" spans="1:9" ht="27" customHeight="1">
      <c r="A29" s="372" t="s">
        <v>413</v>
      </c>
      <c r="B29" s="372"/>
      <c r="C29" s="372"/>
      <c r="D29" s="141">
        <f>基本手数料等!P6</f>
        <v>30000</v>
      </c>
      <c r="E29" s="141">
        <f>基本手数料等!Q6</f>
        <v>32000</v>
      </c>
      <c r="F29" s="141">
        <f>基本手数料等!R6</f>
        <v>36000</v>
      </c>
      <c r="G29" s="141">
        <f>基本手数料等!S6</f>
        <v>25000</v>
      </c>
      <c r="H29" s="141">
        <f>基本手数料等!T6</f>
        <v>31000</v>
      </c>
      <c r="I29" s="141">
        <f>基本手数料等!U6</f>
        <v>38000</v>
      </c>
    </row>
    <row r="30" spans="1:9" ht="27" customHeight="1">
      <c r="A30" s="372" t="s">
        <v>414</v>
      </c>
      <c r="B30" s="372"/>
      <c r="C30" s="372"/>
      <c r="D30" s="141">
        <f>基本手数料等!P7</f>
        <v>40000</v>
      </c>
      <c r="E30" s="141">
        <f>基本手数料等!Q7</f>
        <v>42000</v>
      </c>
      <c r="F30" s="141">
        <f>基本手数料等!R7</f>
        <v>44000</v>
      </c>
      <c r="G30" s="141">
        <f>基本手数料等!S7</f>
        <v>31000</v>
      </c>
      <c r="H30" s="141">
        <f>基本手数料等!T7</f>
        <v>41000</v>
      </c>
      <c r="I30" s="141">
        <f>基本手数料等!U7</f>
        <v>46000</v>
      </c>
    </row>
    <row r="31" spans="1:9" ht="27" customHeight="1">
      <c r="A31" s="372" t="s">
        <v>415</v>
      </c>
      <c r="B31" s="372"/>
      <c r="C31" s="372"/>
      <c r="D31" s="141">
        <f>基本手数料等!P8</f>
        <v>40000</v>
      </c>
      <c r="E31" s="141">
        <f>基本手数料等!Q8</f>
        <v>42000</v>
      </c>
      <c r="F31" s="141">
        <f>基本手数料等!R8</f>
        <v>44000</v>
      </c>
      <c r="G31" s="141">
        <f>基本手数料等!S8</f>
        <v>31000</v>
      </c>
      <c r="H31" s="141">
        <f>基本手数料等!T8</f>
        <v>41000</v>
      </c>
      <c r="I31" s="141">
        <f>基本手数料等!U8</f>
        <v>46000</v>
      </c>
    </row>
    <row r="32" spans="1:9" ht="27" customHeight="1">
      <c r="A32" s="372" t="s">
        <v>416</v>
      </c>
      <c r="B32" s="372"/>
      <c r="C32" s="372"/>
      <c r="D32" s="141">
        <f>基本手数料等!P9</f>
        <v>40000</v>
      </c>
      <c r="E32" s="141">
        <f>基本手数料等!Q9</f>
        <v>42000</v>
      </c>
      <c r="F32" s="141">
        <f>基本手数料等!R9</f>
        <v>44000</v>
      </c>
      <c r="G32" s="141">
        <f>基本手数料等!S9</f>
        <v>31000</v>
      </c>
      <c r="H32" s="141">
        <f>基本手数料等!T9</f>
        <v>41000</v>
      </c>
      <c r="I32" s="141">
        <f>基本手数料等!U9</f>
        <v>46000</v>
      </c>
    </row>
    <row r="33" spans="1:9" ht="27" customHeight="1">
      <c r="A33" s="373" t="s">
        <v>419</v>
      </c>
      <c r="B33" s="373"/>
      <c r="C33" s="373"/>
      <c r="D33" s="357" t="s">
        <v>468</v>
      </c>
      <c r="E33" s="357"/>
      <c r="F33" s="357"/>
      <c r="G33" s="357"/>
      <c r="H33" s="357"/>
      <c r="I33" s="357"/>
    </row>
    <row r="34" spans="1:9" ht="27" customHeight="1">
      <c r="A34" s="373"/>
      <c r="B34" s="373"/>
      <c r="C34" s="373"/>
      <c r="D34" s="357"/>
      <c r="E34" s="357"/>
      <c r="F34" s="357"/>
      <c r="G34" s="357"/>
      <c r="H34" s="357"/>
      <c r="I34" s="357"/>
    </row>
    <row r="35" spans="1:9" ht="27" customHeight="1">
      <c r="A35" s="373"/>
      <c r="B35" s="373"/>
      <c r="C35" s="373"/>
      <c r="D35" s="357"/>
      <c r="E35" s="357"/>
      <c r="F35" s="357"/>
      <c r="G35" s="357"/>
      <c r="H35" s="357"/>
      <c r="I35" s="357"/>
    </row>
    <row r="36" spans="1:9" ht="27" customHeight="1">
      <c r="A36" s="373"/>
      <c r="B36" s="373"/>
      <c r="C36" s="373"/>
      <c r="D36" s="357"/>
      <c r="E36" s="357"/>
      <c r="F36" s="357"/>
      <c r="G36" s="357"/>
      <c r="H36" s="357"/>
      <c r="I36" s="357"/>
    </row>
    <row r="37" spans="1:9" ht="20.100000000000001" customHeight="1">
      <c r="A37" s="127" t="s">
        <v>427</v>
      </c>
      <c r="B37" s="127"/>
      <c r="C37" s="127"/>
      <c r="D37" s="128"/>
      <c r="E37" s="128"/>
      <c r="F37" s="128"/>
      <c r="G37" s="128"/>
      <c r="H37" s="128"/>
      <c r="I37" s="128"/>
    </row>
    <row r="38" spans="1:9" ht="20.100000000000001" customHeight="1">
      <c r="A38" s="127" t="s">
        <v>428</v>
      </c>
      <c r="B38" s="127"/>
      <c r="C38" s="127"/>
      <c r="D38" s="128"/>
      <c r="E38" s="128"/>
      <c r="F38" s="128"/>
      <c r="G38" s="128"/>
      <c r="H38" s="128"/>
      <c r="I38" s="128"/>
    </row>
    <row r="41" spans="1:9" ht="27" customHeight="1">
      <c r="A41" s="126" t="s">
        <v>422</v>
      </c>
      <c r="B41" s="127"/>
      <c r="C41" s="127"/>
      <c r="D41" s="127"/>
      <c r="E41" s="127"/>
      <c r="F41" s="127"/>
      <c r="G41" s="127"/>
      <c r="H41" s="293" t="s">
        <v>412</v>
      </c>
      <c r="I41" s="293"/>
    </row>
    <row r="42" spans="1:9" ht="27" customHeight="1">
      <c r="A42" s="363" t="s">
        <v>423</v>
      </c>
      <c r="B42" s="363"/>
      <c r="C42" s="363"/>
      <c r="D42" s="363" t="s">
        <v>424</v>
      </c>
      <c r="E42" s="363"/>
      <c r="F42" s="363"/>
      <c r="G42" s="363"/>
      <c r="H42" s="363"/>
      <c r="I42" s="363"/>
    </row>
    <row r="43" spans="1:9" ht="27" customHeight="1">
      <c r="A43" s="364" t="s">
        <v>14</v>
      </c>
      <c r="B43" s="364"/>
      <c r="C43" s="364"/>
      <c r="D43" s="365" t="s">
        <v>513</v>
      </c>
      <c r="E43" s="365"/>
      <c r="F43" s="365"/>
      <c r="G43" s="365"/>
      <c r="H43" s="365"/>
      <c r="I43" s="365"/>
    </row>
    <row r="44" spans="1:9" ht="27" customHeight="1">
      <c r="A44" s="364"/>
      <c r="B44" s="364"/>
      <c r="C44" s="364"/>
      <c r="D44" s="365"/>
      <c r="E44" s="365"/>
      <c r="F44" s="365"/>
      <c r="G44" s="365"/>
      <c r="H44" s="365"/>
      <c r="I44" s="365"/>
    </row>
    <row r="45" spans="1:9" ht="27" customHeight="1">
      <c r="A45" s="364"/>
      <c r="B45" s="364"/>
      <c r="C45" s="364"/>
      <c r="D45" s="365"/>
      <c r="E45" s="365"/>
      <c r="F45" s="365"/>
      <c r="G45" s="365"/>
      <c r="H45" s="365"/>
      <c r="I45" s="365"/>
    </row>
    <row r="46" spans="1:9" ht="27" customHeight="1">
      <c r="A46" s="364" t="s">
        <v>426</v>
      </c>
      <c r="B46" s="364"/>
      <c r="C46" s="364"/>
      <c r="D46" s="365" t="s">
        <v>512</v>
      </c>
      <c r="E46" s="365"/>
      <c r="F46" s="365"/>
      <c r="G46" s="365"/>
      <c r="H46" s="365"/>
      <c r="I46" s="365"/>
    </row>
    <row r="47" spans="1:9" ht="27" customHeight="1">
      <c r="A47" s="364"/>
      <c r="B47" s="364"/>
      <c r="C47" s="364"/>
      <c r="D47" s="365"/>
      <c r="E47" s="365"/>
      <c r="F47" s="365"/>
      <c r="G47" s="365"/>
      <c r="H47" s="365"/>
      <c r="I47" s="365"/>
    </row>
    <row r="48" spans="1:9" ht="27" customHeight="1">
      <c r="A48" s="364"/>
      <c r="B48" s="364"/>
      <c r="C48" s="364"/>
      <c r="D48" s="365"/>
      <c r="E48" s="365"/>
      <c r="F48" s="365"/>
      <c r="G48" s="365"/>
      <c r="H48" s="365"/>
      <c r="I48" s="365"/>
    </row>
    <row r="49" spans="1:9" ht="20.100000000000001" customHeight="1">
      <c r="A49" s="127" t="s">
        <v>427</v>
      </c>
    </row>
    <row r="50" spans="1:9" ht="20.100000000000001" customHeight="1">
      <c r="A50" s="127" t="s">
        <v>430</v>
      </c>
    </row>
    <row r="51" spans="1:9" ht="20.100000000000001" customHeight="1">
      <c r="A51" s="127" t="s">
        <v>431</v>
      </c>
    </row>
    <row r="52" spans="1:9" ht="20.100000000000001" customHeight="1">
      <c r="A52" s="127" t="s">
        <v>432</v>
      </c>
    </row>
    <row r="53" spans="1:9" ht="20.100000000000001" customHeight="1">
      <c r="A53" s="127" t="s">
        <v>433</v>
      </c>
    </row>
    <row r="56" spans="1:9" ht="27" customHeight="1">
      <c r="A56" s="126" t="s">
        <v>486</v>
      </c>
      <c r="B56" s="127"/>
      <c r="C56" s="127"/>
      <c r="D56" s="127"/>
      <c r="E56" s="127"/>
      <c r="F56" s="127"/>
      <c r="G56" s="127"/>
      <c r="H56" s="293" t="s">
        <v>412</v>
      </c>
      <c r="I56" s="293"/>
    </row>
    <row r="57" spans="1:9" ht="27" customHeight="1">
      <c r="A57" s="363" t="s">
        <v>464</v>
      </c>
      <c r="B57" s="363"/>
      <c r="C57" s="363"/>
      <c r="D57" s="363" t="s">
        <v>24</v>
      </c>
      <c r="E57" s="363"/>
      <c r="F57" s="363"/>
      <c r="G57" s="363"/>
      <c r="H57" s="363"/>
      <c r="I57" s="363"/>
    </row>
    <row r="58" spans="1:9" ht="27" customHeight="1">
      <c r="A58" s="376" t="s">
        <v>542</v>
      </c>
      <c r="B58" s="377"/>
      <c r="C58" s="378"/>
      <c r="D58" s="382" t="s">
        <v>519</v>
      </c>
      <c r="E58" s="383"/>
      <c r="F58" s="383"/>
      <c r="G58" s="383"/>
      <c r="H58" s="383"/>
      <c r="I58" s="384"/>
    </row>
    <row r="59" spans="1:9" ht="27" customHeight="1">
      <c r="A59" s="379"/>
      <c r="B59" s="380"/>
      <c r="C59" s="381"/>
      <c r="D59" s="385"/>
      <c r="E59" s="386"/>
      <c r="F59" s="386"/>
      <c r="G59" s="386"/>
      <c r="H59" s="386"/>
      <c r="I59" s="387"/>
    </row>
    <row r="60" spans="1:9" ht="27" customHeight="1">
      <c r="A60" s="358" t="s">
        <v>0</v>
      </c>
      <c r="B60" s="358"/>
      <c r="C60" s="358"/>
      <c r="D60" s="374" t="s">
        <v>436</v>
      </c>
      <c r="E60" s="360"/>
      <c r="F60" s="360"/>
      <c r="G60" s="360"/>
      <c r="H60" s="360"/>
      <c r="I60" s="360"/>
    </row>
    <row r="61" spans="1:9" ht="27" customHeight="1">
      <c r="A61" s="358"/>
      <c r="B61" s="358"/>
      <c r="C61" s="358"/>
      <c r="D61" s="360"/>
      <c r="E61" s="360"/>
      <c r="F61" s="360"/>
      <c r="G61" s="360"/>
      <c r="H61" s="360"/>
      <c r="I61" s="360"/>
    </row>
    <row r="62" spans="1:9" ht="27" customHeight="1">
      <c r="A62" s="358" t="s">
        <v>391</v>
      </c>
      <c r="B62" s="358"/>
      <c r="C62" s="358"/>
      <c r="D62" s="375" t="s">
        <v>438</v>
      </c>
      <c r="E62" s="360"/>
      <c r="F62" s="360"/>
      <c r="G62" s="360"/>
      <c r="H62" s="360"/>
      <c r="I62" s="360"/>
    </row>
    <row r="63" spans="1:9" ht="27" customHeight="1">
      <c r="A63" s="357" t="s">
        <v>383</v>
      </c>
      <c r="B63" s="358"/>
      <c r="C63" s="358"/>
      <c r="D63" s="357" t="s">
        <v>518</v>
      </c>
      <c r="E63" s="358"/>
      <c r="F63" s="358"/>
      <c r="G63" s="358"/>
      <c r="H63" s="358"/>
      <c r="I63" s="358"/>
    </row>
    <row r="64" spans="1:9" ht="27" customHeight="1">
      <c r="A64" s="358"/>
      <c r="B64" s="358"/>
      <c r="C64" s="358"/>
      <c r="D64" s="358"/>
      <c r="E64" s="358"/>
      <c r="F64" s="358"/>
      <c r="G64" s="358"/>
      <c r="H64" s="358"/>
      <c r="I64" s="358"/>
    </row>
    <row r="65" spans="1:9" ht="27" customHeight="1">
      <c r="A65" s="358"/>
      <c r="B65" s="358"/>
      <c r="C65" s="358"/>
      <c r="D65" s="358"/>
      <c r="E65" s="358"/>
      <c r="F65" s="358"/>
      <c r="G65" s="358"/>
      <c r="H65" s="358"/>
      <c r="I65" s="358"/>
    </row>
    <row r="66" spans="1:9" ht="27" customHeight="1">
      <c r="A66" s="358"/>
      <c r="B66" s="358"/>
      <c r="C66" s="358"/>
      <c r="D66" s="358"/>
      <c r="E66" s="358"/>
      <c r="F66" s="358"/>
      <c r="G66" s="358"/>
      <c r="H66" s="358"/>
      <c r="I66" s="358"/>
    </row>
    <row r="67" spans="1:9" ht="27" customHeight="1">
      <c r="A67" s="357" t="s">
        <v>437</v>
      </c>
      <c r="B67" s="357"/>
      <c r="C67" s="357"/>
      <c r="D67" s="388" t="s">
        <v>488</v>
      </c>
      <c r="E67" s="389"/>
      <c r="F67" s="389"/>
      <c r="G67" s="389"/>
      <c r="H67" s="389"/>
      <c r="I67" s="389"/>
    </row>
    <row r="68" spans="1:9" ht="27" customHeight="1">
      <c r="A68" s="357"/>
      <c r="B68" s="357"/>
      <c r="C68" s="357"/>
      <c r="D68" s="389"/>
      <c r="E68" s="389"/>
      <c r="F68" s="389"/>
      <c r="G68" s="389"/>
      <c r="H68" s="389"/>
      <c r="I68" s="389"/>
    </row>
    <row r="69" spans="1:9" ht="27" customHeight="1">
      <c r="A69" s="358" t="s">
        <v>439</v>
      </c>
      <c r="B69" s="358"/>
      <c r="C69" s="358"/>
      <c r="D69" s="375" t="s">
        <v>440</v>
      </c>
      <c r="E69" s="360"/>
      <c r="F69" s="360"/>
      <c r="G69" s="360"/>
      <c r="H69" s="360"/>
      <c r="I69" s="360"/>
    </row>
    <row r="70" spans="1:9" ht="27" customHeight="1">
      <c r="A70" s="358" t="s">
        <v>489</v>
      </c>
      <c r="B70" s="358"/>
      <c r="C70" s="358"/>
      <c r="D70" s="360" t="s">
        <v>441</v>
      </c>
      <c r="E70" s="360"/>
      <c r="F70" s="360"/>
      <c r="G70" s="360"/>
      <c r="H70" s="360"/>
      <c r="I70" s="360"/>
    </row>
    <row r="71" spans="1:9" ht="27" customHeight="1">
      <c r="A71" s="357" t="s">
        <v>520</v>
      </c>
      <c r="B71" s="358"/>
      <c r="C71" s="358"/>
      <c r="D71" s="359">
        <v>2000</v>
      </c>
      <c r="E71" s="360"/>
      <c r="F71" s="360"/>
      <c r="G71" s="360"/>
      <c r="H71" s="360"/>
      <c r="I71" s="360"/>
    </row>
    <row r="72" spans="1:9" ht="27" customHeight="1">
      <c r="A72" s="357" t="s">
        <v>442</v>
      </c>
      <c r="B72" s="358"/>
      <c r="C72" s="358"/>
      <c r="D72" s="374" t="s">
        <v>443</v>
      </c>
      <c r="E72" s="360"/>
      <c r="F72" s="360"/>
      <c r="G72" s="360"/>
      <c r="H72" s="360"/>
      <c r="I72" s="360"/>
    </row>
    <row r="73" spans="1:9" ht="27" customHeight="1">
      <c r="A73" s="358"/>
      <c r="B73" s="358"/>
      <c r="C73" s="358"/>
      <c r="D73" s="360"/>
      <c r="E73" s="360"/>
      <c r="F73" s="360"/>
      <c r="G73" s="360"/>
      <c r="H73" s="360"/>
      <c r="I73" s="360"/>
    </row>
    <row r="74" spans="1:9" ht="20.100000000000001" customHeight="1">
      <c r="A74" s="127" t="s">
        <v>490</v>
      </c>
    </row>
    <row r="75" spans="1:9" ht="20.100000000000001" customHeight="1">
      <c r="A75" s="127" t="s">
        <v>444</v>
      </c>
    </row>
    <row r="76" spans="1:9" ht="20.100000000000001" customHeight="1">
      <c r="A76" s="127" t="s">
        <v>491</v>
      </c>
    </row>
    <row r="77" spans="1:9" ht="20.100000000000001" customHeight="1">
      <c r="A77" s="127" t="s">
        <v>445</v>
      </c>
    </row>
    <row r="78" spans="1:9" ht="20.100000000000001" customHeight="1">
      <c r="A78" s="127" t="s">
        <v>446</v>
      </c>
    </row>
    <row r="79" spans="1:9" ht="20.100000000000001" customHeight="1">
      <c r="A79" s="127" t="s">
        <v>492</v>
      </c>
    </row>
    <row r="81" spans="1:19" ht="27" customHeight="1" thickBot="1">
      <c r="A81" s="129"/>
      <c r="B81" s="129"/>
      <c r="C81" s="129"/>
      <c r="D81" s="129"/>
      <c r="E81" s="129"/>
      <c r="F81" s="129"/>
      <c r="G81" s="129"/>
      <c r="H81" s="129"/>
      <c r="I81" s="129"/>
      <c r="J81" s="129"/>
      <c r="K81" s="129"/>
      <c r="L81" s="129"/>
      <c r="M81" s="129"/>
      <c r="N81" s="129"/>
      <c r="O81" s="129"/>
      <c r="P81" s="129"/>
      <c r="Q81" s="129"/>
      <c r="R81" s="129"/>
      <c r="S81" s="129"/>
    </row>
    <row r="83" spans="1:19" ht="27" customHeight="1">
      <c r="A83" s="126" t="s">
        <v>493</v>
      </c>
      <c r="B83" s="127"/>
      <c r="C83" s="127"/>
      <c r="D83" s="127"/>
      <c r="E83" s="127"/>
      <c r="F83" s="127"/>
      <c r="G83" s="127"/>
      <c r="H83" s="293" t="s">
        <v>412</v>
      </c>
      <c r="I83" s="293"/>
    </row>
    <row r="84" spans="1:19" ht="27" customHeight="1">
      <c r="A84" s="363" t="s">
        <v>516</v>
      </c>
      <c r="B84" s="363"/>
      <c r="C84" s="363"/>
      <c r="D84" s="363" t="s">
        <v>411</v>
      </c>
      <c r="E84" s="363"/>
      <c r="F84" s="363"/>
      <c r="G84" s="363"/>
      <c r="H84" s="363"/>
      <c r="I84" s="363"/>
    </row>
    <row r="85" spans="1:19" ht="27" customHeight="1">
      <c r="A85" s="363"/>
      <c r="B85" s="363"/>
      <c r="C85" s="363"/>
      <c r="D85" s="175" t="s">
        <v>253</v>
      </c>
      <c r="E85" s="175" t="s">
        <v>254</v>
      </c>
      <c r="F85" s="175" t="s">
        <v>255</v>
      </c>
      <c r="G85" s="175" t="s">
        <v>256</v>
      </c>
      <c r="H85" s="175" t="s">
        <v>257</v>
      </c>
      <c r="I85" s="175" t="s">
        <v>258</v>
      </c>
    </row>
    <row r="86" spans="1:19" ht="27" customHeight="1">
      <c r="A86" s="372" t="s">
        <v>418</v>
      </c>
      <c r="B86" s="372"/>
      <c r="C86" s="372"/>
      <c r="D86" s="141">
        <f>基本手数料等!B29</f>
        <v>44000</v>
      </c>
      <c r="E86" s="141">
        <f>基本手数料等!C29</f>
        <v>46000</v>
      </c>
      <c r="F86" s="141">
        <f>基本手数料等!D29</f>
        <v>49000</v>
      </c>
      <c r="G86" s="141">
        <f>基本手数料等!E29</f>
        <v>49000</v>
      </c>
      <c r="H86" s="141">
        <f>基本手数料等!F29</f>
        <v>49000</v>
      </c>
      <c r="I86" s="141">
        <f>基本手数料等!G29</f>
        <v>49000</v>
      </c>
    </row>
    <row r="87" spans="1:19" ht="27" customHeight="1">
      <c r="A87" s="372" t="s">
        <v>413</v>
      </c>
      <c r="B87" s="372"/>
      <c r="C87" s="372"/>
      <c r="D87" s="141">
        <f>基本手数料等!B30</f>
        <v>52000</v>
      </c>
      <c r="E87" s="141">
        <f>基本手数料等!C30</f>
        <v>54000</v>
      </c>
      <c r="F87" s="141">
        <f>基本手数料等!D30</f>
        <v>58000</v>
      </c>
      <c r="G87" s="141">
        <f>基本手数料等!E30</f>
        <v>58000</v>
      </c>
      <c r="H87" s="141">
        <f>基本手数料等!F30</f>
        <v>58000</v>
      </c>
      <c r="I87" s="141">
        <f>基本手数料等!G30</f>
        <v>58000</v>
      </c>
    </row>
    <row r="88" spans="1:19" ht="27" customHeight="1">
      <c r="A88" s="372" t="s">
        <v>414</v>
      </c>
      <c r="B88" s="372"/>
      <c r="C88" s="372"/>
      <c r="D88" s="141">
        <f>基本手数料等!B31</f>
        <v>79000</v>
      </c>
      <c r="E88" s="141">
        <f>基本手数料等!C31</f>
        <v>81000</v>
      </c>
      <c r="F88" s="141">
        <f>基本手数料等!D31</f>
        <v>82000</v>
      </c>
      <c r="G88" s="141">
        <f>基本手数料等!E31</f>
        <v>82000</v>
      </c>
      <c r="H88" s="141">
        <f>基本手数料等!F31</f>
        <v>82000</v>
      </c>
      <c r="I88" s="141">
        <f>基本手数料等!G31</f>
        <v>82000</v>
      </c>
    </row>
    <row r="89" spans="1:19" ht="27" customHeight="1">
      <c r="A89" s="372" t="s">
        <v>415</v>
      </c>
      <c r="B89" s="372"/>
      <c r="C89" s="372"/>
      <c r="D89" s="141">
        <f>基本手数料等!B32</f>
        <v>129000</v>
      </c>
      <c r="E89" s="141">
        <f>基本手数料等!C32</f>
        <v>131000</v>
      </c>
      <c r="F89" s="141">
        <f>基本手数料等!D32</f>
        <v>133000</v>
      </c>
      <c r="G89" s="141">
        <f>基本手数料等!E32</f>
        <v>133000</v>
      </c>
      <c r="H89" s="141">
        <f>基本手数料等!F32</f>
        <v>133000</v>
      </c>
      <c r="I89" s="141">
        <f>基本手数料等!G32</f>
        <v>133000</v>
      </c>
    </row>
    <row r="90" spans="1:19" ht="27" customHeight="1">
      <c r="A90" s="372" t="s">
        <v>416</v>
      </c>
      <c r="B90" s="372"/>
      <c r="C90" s="372"/>
      <c r="D90" s="141">
        <f>基本手数料等!B33</f>
        <v>165000</v>
      </c>
      <c r="E90" s="141">
        <f>基本手数料等!C33</f>
        <v>167000</v>
      </c>
      <c r="F90" s="141">
        <f>基本手数料等!D33</f>
        <v>169000</v>
      </c>
      <c r="G90" s="141">
        <f>基本手数料等!E33</f>
        <v>169000</v>
      </c>
      <c r="H90" s="141">
        <f>基本手数料等!F33</f>
        <v>169000</v>
      </c>
      <c r="I90" s="141">
        <f>基本手数料等!G33</f>
        <v>169000</v>
      </c>
    </row>
    <row r="93" spans="1:19" ht="27" customHeight="1">
      <c r="A93" s="126" t="s">
        <v>448</v>
      </c>
      <c r="B93" s="127"/>
      <c r="C93" s="127"/>
      <c r="D93" s="127"/>
      <c r="E93" s="127"/>
      <c r="F93" s="127"/>
      <c r="G93" s="127"/>
      <c r="H93" s="293" t="s">
        <v>412</v>
      </c>
      <c r="I93" s="293"/>
    </row>
    <row r="94" spans="1:19" ht="27" customHeight="1">
      <c r="A94" s="363" t="s">
        <v>516</v>
      </c>
      <c r="B94" s="363"/>
      <c r="C94" s="363"/>
      <c r="D94" s="363" t="s">
        <v>411</v>
      </c>
      <c r="E94" s="363"/>
      <c r="F94" s="363"/>
      <c r="G94" s="363"/>
      <c r="H94" s="363"/>
      <c r="I94" s="363"/>
    </row>
    <row r="95" spans="1:19" ht="27" customHeight="1">
      <c r="A95" s="363"/>
      <c r="B95" s="363"/>
      <c r="C95" s="363"/>
      <c r="D95" s="175" t="s">
        <v>253</v>
      </c>
      <c r="E95" s="175" t="s">
        <v>254</v>
      </c>
      <c r="F95" s="175" t="s">
        <v>255</v>
      </c>
      <c r="G95" s="175" t="s">
        <v>256</v>
      </c>
      <c r="H95" s="175" t="s">
        <v>257</v>
      </c>
      <c r="I95" s="175" t="s">
        <v>258</v>
      </c>
    </row>
    <row r="96" spans="1:19" ht="27" customHeight="1">
      <c r="A96" s="372" t="s">
        <v>418</v>
      </c>
      <c r="B96" s="372"/>
      <c r="C96" s="372"/>
      <c r="D96" s="141">
        <f>基本手数料等!I29</f>
        <v>9000</v>
      </c>
      <c r="E96" s="141">
        <f>基本手数料等!J29</f>
        <v>11000</v>
      </c>
      <c r="F96" s="141">
        <f>基本手数料等!K29</f>
        <v>14000</v>
      </c>
      <c r="G96" s="141">
        <f>基本手数料等!L29</f>
        <v>14000</v>
      </c>
      <c r="H96" s="141">
        <f>基本手数料等!M29</f>
        <v>14000</v>
      </c>
      <c r="I96" s="141">
        <f>基本手数料等!N29</f>
        <v>14000</v>
      </c>
    </row>
    <row r="97" spans="1:9" ht="27" customHeight="1">
      <c r="A97" s="372" t="s">
        <v>413</v>
      </c>
      <c r="B97" s="372"/>
      <c r="C97" s="372"/>
      <c r="D97" s="141">
        <f>基本手数料等!I30</f>
        <v>13000</v>
      </c>
      <c r="E97" s="141">
        <f>基本手数料等!J30</f>
        <v>14000</v>
      </c>
      <c r="F97" s="141">
        <f>基本手数料等!K30</f>
        <v>16000</v>
      </c>
      <c r="G97" s="141">
        <f>基本手数料等!L30</f>
        <v>16000</v>
      </c>
      <c r="H97" s="141">
        <f>基本手数料等!M30</f>
        <v>16000</v>
      </c>
      <c r="I97" s="141">
        <f>基本手数料等!N30</f>
        <v>16000</v>
      </c>
    </row>
    <row r="98" spans="1:9" ht="27" customHeight="1">
      <c r="A98" s="372" t="s">
        <v>414</v>
      </c>
      <c r="B98" s="372"/>
      <c r="C98" s="372"/>
      <c r="D98" s="141">
        <f>基本手数料等!I31</f>
        <v>15000</v>
      </c>
      <c r="E98" s="141">
        <f>基本手数料等!J31</f>
        <v>16000</v>
      </c>
      <c r="F98" s="141">
        <f>基本手数料等!K31</f>
        <v>17000</v>
      </c>
      <c r="G98" s="141">
        <f>基本手数料等!L31</f>
        <v>17000</v>
      </c>
      <c r="H98" s="141">
        <f>基本手数料等!M31</f>
        <v>17000</v>
      </c>
      <c r="I98" s="141">
        <f>基本手数料等!N31</f>
        <v>17000</v>
      </c>
    </row>
    <row r="99" spans="1:9" ht="27" customHeight="1">
      <c r="A99" s="372" t="s">
        <v>415</v>
      </c>
      <c r="B99" s="372"/>
      <c r="C99" s="372"/>
      <c r="D99" s="141">
        <f>基本手数料等!I32</f>
        <v>24000</v>
      </c>
      <c r="E99" s="141">
        <f>基本手数料等!J32</f>
        <v>25000</v>
      </c>
      <c r="F99" s="141">
        <f>基本手数料等!K32</f>
        <v>26000</v>
      </c>
      <c r="G99" s="141">
        <f>基本手数料等!L32</f>
        <v>26000</v>
      </c>
      <c r="H99" s="141">
        <f>基本手数料等!M32</f>
        <v>26000</v>
      </c>
      <c r="I99" s="141">
        <f>基本手数料等!N32</f>
        <v>26000</v>
      </c>
    </row>
    <row r="100" spans="1:9" ht="27" customHeight="1">
      <c r="A100" s="372" t="s">
        <v>416</v>
      </c>
      <c r="B100" s="372"/>
      <c r="C100" s="372"/>
      <c r="D100" s="141">
        <f>基本手数料等!I33</f>
        <v>31000</v>
      </c>
      <c r="E100" s="141">
        <f>基本手数料等!J33</f>
        <v>32000</v>
      </c>
      <c r="F100" s="141">
        <f>基本手数料等!K33</f>
        <v>33000</v>
      </c>
      <c r="G100" s="141">
        <f>基本手数料等!L33</f>
        <v>33000</v>
      </c>
      <c r="H100" s="141">
        <f>基本手数料等!M33</f>
        <v>33000</v>
      </c>
      <c r="I100" s="141">
        <f>基本手数料等!N33</f>
        <v>33000</v>
      </c>
    </row>
    <row r="101" spans="1:9" ht="19.5" customHeight="1">
      <c r="A101" s="127" t="s">
        <v>429</v>
      </c>
    </row>
    <row r="104" spans="1:9" ht="27" customHeight="1">
      <c r="A104" s="126" t="s">
        <v>449</v>
      </c>
      <c r="B104" s="127"/>
      <c r="C104" s="127"/>
      <c r="D104" s="127"/>
      <c r="E104" s="127"/>
      <c r="F104" s="127"/>
      <c r="G104" s="127"/>
      <c r="H104" s="293" t="s">
        <v>412</v>
      </c>
      <c r="I104" s="293"/>
    </row>
    <row r="105" spans="1:9" ht="27" customHeight="1">
      <c r="A105" s="363" t="s">
        <v>516</v>
      </c>
      <c r="B105" s="363"/>
      <c r="C105" s="363"/>
      <c r="D105" s="363" t="s">
        <v>465</v>
      </c>
      <c r="E105" s="363"/>
      <c r="F105" s="363"/>
      <c r="G105" s="363"/>
      <c r="H105" s="363"/>
      <c r="I105" s="363"/>
    </row>
    <row r="106" spans="1:9" ht="27" customHeight="1">
      <c r="A106" s="363"/>
      <c r="B106" s="363"/>
      <c r="C106" s="363"/>
      <c r="D106" s="175" t="s">
        <v>253</v>
      </c>
      <c r="E106" s="175" t="s">
        <v>254</v>
      </c>
      <c r="F106" s="175" t="s">
        <v>255</v>
      </c>
      <c r="G106" s="175" t="s">
        <v>256</v>
      </c>
      <c r="H106" s="175" t="s">
        <v>257</v>
      </c>
      <c r="I106" s="175" t="s">
        <v>258</v>
      </c>
    </row>
    <row r="107" spans="1:9" ht="27" customHeight="1">
      <c r="A107" s="372" t="s">
        <v>418</v>
      </c>
      <c r="B107" s="372"/>
      <c r="C107" s="372"/>
      <c r="D107" s="141">
        <f>基本手数料等!P29</f>
        <v>25000</v>
      </c>
      <c r="E107" s="141">
        <f>基本手数料等!Q29</f>
        <v>25000</v>
      </c>
      <c r="F107" s="141">
        <f>基本手数料等!R29</f>
        <v>25000</v>
      </c>
      <c r="G107" s="141">
        <f>基本手数料等!S29</f>
        <v>25000</v>
      </c>
      <c r="H107" s="141">
        <f>基本手数料等!T29</f>
        <v>25000</v>
      </c>
      <c r="I107" s="141">
        <f>基本手数料等!U29</f>
        <v>25000</v>
      </c>
    </row>
    <row r="108" spans="1:9" ht="27" customHeight="1">
      <c r="A108" s="372" t="s">
        <v>413</v>
      </c>
      <c r="B108" s="372"/>
      <c r="C108" s="372"/>
      <c r="D108" s="141">
        <f>基本手数料等!P30</f>
        <v>32000</v>
      </c>
      <c r="E108" s="141">
        <f>基本手数料等!Q30</f>
        <v>32000</v>
      </c>
      <c r="F108" s="141">
        <f>基本手数料等!R30</f>
        <v>32000</v>
      </c>
      <c r="G108" s="141">
        <f>基本手数料等!S30</f>
        <v>32000</v>
      </c>
      <c r="H108" s="141">
        <f>基本手数料等!T30</f>
        <v>32000</v>
      </c>
      <c r="I108" s="141">
        <f>基本手数料等!U30</f>
        <v>32000</v>
      </c>
    </row>
    <row r="109" spans="1:9" ht="27" customHeight="1">
      <c r="A109" s="372" t="s">
        <v>414</v>
      </c>
      <c r="B109" s="372"/>
      <c r="C109" s="372"/>
      <c r="D109" s="141">
        <f>基本手数料等!P31</f>
        <v>48000</v>
      </c>
      <c r="E109" s="141">
        <f>基本手数料等!Q31</f>
        <v>48000</v>
      </c>
      <c r="F109" s="141">
        <f>基本手数料等!R31</f>
        <v>48000</v>
      </c>
      <c r="G109" s="141">
        <f>基本手数料等!S31</f>
        <v>48000</v>
      </c>
      <c r="H109" s="141">
        <f>基本手数料等!T31</f>
        <v>48000</v>
      </c>
      <c r="I109" s="141">
        <f>基本手数料等!U31</f>
        <v>48000</v>
      </c>
    </row>
    <row r="110" spans="1:9" ht="27" customHeight="1">
      <c r="A110" s="372" t="s">
        <v>415</v>
      </c>
      <c r="B110" s="372"/>
      <c r="C110" s="372"/>
      <c r="D110" s="141">
        <f>基本手数料等!P32</f>
        <v>48000</v>
      </c>
      <c r="E110" s="141">
        <f>基本手数料等!Q32</f>
        <v>48000</v>
      </c>
      <c r="F110" s="141">
        <f>基本手数料等!R32</f>
        <v>48000</v>
      </c>
      <c r="G110" s="141">
        <f>基本手数料等!S32</f>
        <v>48000</v>
      </c>
      <c r="H110" s="141">
        <f>基本手数料等!T32</f>
        <v>48000</v>
      </c>
      <c r="I110" s="141">
        <f>基本手数料等!U32</f>
        <v>48000</v>
      </c>
    </row>
    <row r="111" spans="1:9" ht="27" customHeight="1">
      <c r="A111" s="372" t="s">
        <v>416</v>
      </c>
      <c r="B111" s="372"/>
      <c r="C111" s="372"/>
      <c r="D111" s="141">
        <f>基本手数料等!P33</f>
        <v>48000</v>
      </c>
      <c r="E111" s="141">
        <f>基本手数料等!Q33</f>
        <v>48000</v>
      </c>
      <c r="F111" s="141">
        <f>基本手数料等!R33</f>
        <v>48000</v>
      </c>
      <c r="G111" s="141">
        <f>基本手数料等!S33</f>
        <v>48000</v>
      </c>
      <c r="H111" s="141">
        <f>基本手数料等!T33</f>
        <v>48000</v>
      </c>
      <c r="I111" s="141">
        <f>基本手数料等!U33</f>
        <v>48000</v>
      </c>
    </row>
    <row r="112" spans="1:9" ht="27" customHeight="1">
      <c r="A112" s="373" t="s">
        <v>419</v>
      </c>
      <c r="B112" s="373"/>
      <c r="C112" s="373"/>
      <c r="D112" s="357" t="s">
        <v>466</v>
      </c>
      <c r="E112" s="357"/>
      <c r="F112" s="357"/>
      <c r="G112" s="357"/>
      <c r="H112" s="357"/>
      <c r="I112" s="357"/>
    </row>
    <row r="113" spans="1:28" ht="27" customHeight="1">
      <c r="A113" s="373"/>
      <c r="B113" s="373"/>
      <c r="C113" s="373"/>
      <c r="D113" s="357"/>
      <c r="E113" s="357"/>
      <c r="F113" s="357"/>
      <c r="G113" s="357"/>
      <c r="H113" s="357"/>
      <c r="I113" s="357"/>
    </row>
    <row r="114" spans="1:28" ht="27" customHeight="1">
      <c r="A114" s="373"/>
      <c r="B114" s="373"/>
      <c r="C114" s="373"/>
      <c r="D114" s="357"/>
      <c r="E114" s="357"/>
      <c r="F114" s="357"/>
      <c r="G114" s="357"/>
      <c r="H114" s="357"/>
      <c r="I114" s="357"/>
    </row>
    <row r="115" spans="1:28" ht="19.5" customHeight="1">
      <c r="A115" s="127" t="s">
        <v>427</v>
      </c>
      <c r="B115" s="127"/>
      <c r="C115" s="127"/>
      <c r="D115" s="128"/>
      <c r="E115" s="128"/>
      <c r="F115" s="128"/>
      <c r="G115" s="128"/>
      <c r="H115" s="128"/>
      <c r="I115" s="128"/>
    </row>
    <row r="116" spans="1:28" ht="19.5" customHeight="1">
      <c r="A116" s="127" t="s">
        <v>428</v>
      </c>
      <c r="B116" s="127"/>
      <c r="C116" s="127"/>
      <c r="D116" s="128"/>
      <c r="E116" s="128"/>
      <c r="F116" s="128"/>
      <c r="G116" s="128"/>
      <c r="H116" s="128"/>
      <c r="I116" s="128"/>
    </row>
    <row r="118" spans="1:28" ht="27" customHeight="1">
      <c r="U118" s="125"/>
      <c r="V118" s="125"/>
      <c r="W118" s="125"/>
      <c r="X118" s="125"/>
      <c r="Y118" s="125"/>
      <c r="Z118" s="125"/>
      <c r="AA118" s="125"/>
      <c r="AB118" s="125"/>
    </row>
    <row r="119" spans="1:28" ht="27" customHeight="1">
      <c r="A119" s="126" t="s">
        <v>455</v>
      </c>
      <c r="B119" s="127"/>
      <c r="C119" s="127"/>
      <c r="D119" s="127"/>
      <c r="E119" s="127"/>
      <c r="F119" s="127"/>
      <c r="G119" s="127"/>
      <c r="H119" s="339" t="s">
        <v>412</v>
      </c>
      <c r="I119" s="339"/>
      <c r="U119" s="125"/>
      <c r="V119" s="125"/>
      <c r="W119" s="125"/>
      <c r="X119" s="125"/>
      <c r="Y119" s="125"/>
      <c r="Z119" s="125"/>
      <c r="AA119" s="125"/>
      <c r="AB119" s="125"/>
    </row>
    <row r="120" spans="1:28" ht="27" customHeight="1">
      <c r="A120" s="363" t="s">
        <v>423</v>
      </c>
      <c r="B120" s="363"/>
      <c r="C120" s="363"/>
      <c r="D120" s="363" t="s">
        <v>424</v>
      </c>
      <c r="E120" s="363"/>
      <c r="F120" s="363"/>
      <c r="G120" s="363"/>
      <c r="H120" s="363"/>
      <c r="I120" s="363"/>
      <c r="U120" s="125"/>
      <c r="V120" s="125"/>
      <c r="W120" s="125"/>
      <c r="X120" s="125"/>
      <c r="Y120" s="125"/>
      <c r="Z120" s="125"/>
      <c r="AA120" s="125"/>
      <c r="AB120" s="125"/>
    </row>
    <row r="121" spans="1:28" ht="27" customHeight="1">
      <c r="A121" s="364" t="s">
        <v>426</v>
      </c>
      <c r="B121" s="364"/>
      <c r="C121" s="364"/>
      <c r="D121" s="362" t="s">
        <v>515</v>
      </c>
      <c r="E121" s="362"/>
      <c r="F121" s="362"/>
      <c r="G121" s="362"/>
      <c r="H121" s="362"/>
      <c r="I121" s="362"/>
      <c r="U121" s="125"/>
      <c r="V121" s="125"/>
      <c r="W121" s="125"/>
      <c r="X121" s="125"/>
      <c r="Y121" s="125"/>
      <c r="Z121" s="125"/>
      <c r="AA121" s="125"/>
      <c r="AB121" s="125"/>
    </row>
    <row r="122" spans="1:28" ht="27" customHeight="1">
      <c r="A122" s="364"/>
      <c r="B122" s="364"/>
      <c r="C122" s="364"/>
      <c r="D122" s="362"/>
      <c r="E122" s="362"/>
      <c r="F122" s="362"/>
      <c r="G122" s="362"/>
      <c r="H122" s="362"/>
      <c r="I122" s="362"/>
      <c r="U122" s="125"/>
      <c r="V122" s="125"/>
      <c r="W122" s="125"/>
      <c r="X122" s="125"/>
      <c r="Y122" s="125"/>
      <c r="Z122" s="125"/>
      <c r="AA122" s="125"/>
      <c r="AB122" s="125"/>
    </row>
    <row r="123" spans="1:28" ht="27" customHeight="1">
      <c r="A123" s="364"/>
      <c r="B123" s="364"/>
      <c r="C123" s="364"/>
      <c r="D123" s="362"/>
      <c r="E123" s="362"/>
      <c r="F123" s="362"/>
      <c r="G123" s="362"/>
      <c r="H123" s="362"/>
      <c r="I123" s="362"/>
      <c r="U123" s="125"/>
      <c r="V123" s="125"/>
      <c r="W123" s="125"/>
      <c r="X123" s="125"/>
      <c r="Y123" s="125"/>
      <c r="Z123" s="125"/>
      <c r="AA123" s="125"/>
      <c r="AB123" s="125"/>
    </row>
    <row r="124" spans="1:28" ht="27" customHeight="1">
      <c r="A124" s="364" t="s">
        <v>450</v>
      </c>
      <c r="B124" s="364"/>
      <c r="C124" s="364"/>
      <c r="D124" s="365" t="s">
        <v>452</v>
      </c>
      <c r="E124" s="365"/>
      <c r="F124" s="365"/>
      <c r="G124" s="365"/>
      <c r="H124" s="365"/>
      <c r="I124" s="365"/>
      <c r="U124" s="125"/>
      <c r="V124" s="125"/>
      <c r="W124" s="125"/>
      <c r="X124" s="125"/>
      <c r="Y124" s="125"/>
      <c r="Z124" s="125"/>
      <c r="AA124" s="125"/>
      <c r="AB124" s="125"/>
    </row>
    <row r="125" spans="1:28" ht="27" customHeight="1">
      <c r="A125" s="364"/>
      <c r="B125" s="364"/>
      <c r="C125" s="364"/>
      <c r="D125" s="365"/>
      <c r="E125" s="365"/>
      <c r="F125" s="365"/>
      <c r="G125" s="365"/>
      <c r="H125" s="365"/>
      <c r="I125" s="365"/>
      <c r="U125" s="125"/>
      <c r="V125" s="125"/>
      <c r="W125" s="125"/>
      <c r="X125" s="125"/>
      <c r="Y125" s="125"/>
      <c r="Z125" s="125"/>
      <c r="AA125" s="125"/>
      <c r="AB125" s="125"/>
    </row>
    <row r="126" spans="1:28" ht="27" customHeight="1">
      <c r="A126" s="366" t="s">
        <v>329</v>
      </c>
      <c r="B126" s="367"/>
      <c r="C126" s="368"/>
      <c r="D126" s="369" t="s">
        <v>451</v>
      </c>
      <c r="E126" s="370"/>
      <c r="F126" s="370"/>
      <c r="G126" s="370"/>
      <c r="H126" s="370"/>
      <c r="I126" s="371"/>
      <c r="U126" s="125"/>
      <c r="V126" s="125"/>
      <c r="W126" s="125"/>
      <c r="X126" s="125"/>
      <c r="Y126" s="125"/>
      <c r="Z126" s="125"/>
      <c r="AA126" s="125"/>
      <c r="AB126" s="125"/>
    </row>
    <row r="127" spans="1:28" ht="20.100000000000001" customHeight="1">
      <c r="A127" s="127" t="s">
        <v>427</v>
      </c>
      <c r="U127" s="125"/>
      <c r="V127" s="125"/>
      <c r="W127" s="125"/>
      <c r="X127" s="125"/>
      <c r="Y127" s="125"/>
      <c r="Z127" s="125"/>
      <c r="AA127" s="125"/>
      <c r="AB127" s="125"/>
    </row>
    <row r="128" spans="1:28" ht="20.100000000000001" customHeight="1">
      <c r="A128" s="127" t="s">
        <v>430</v>
      </c>
      <c r="U128" s="125"/>
      <c r="V128" s="125"/>
      <c r="W128" s="125"/>
      <c r="X128" s="125"/>
      <c r="Y128" s="125"/>
      <c r="Z128" s="125"/>
      <c r="AA128" s="125"/>
      <c r="AB128" s="125"/>
    </row>
    <row r="129" spans="1:28" ht="20.100000000000001" customHeight="1">
      <c r="A129" s="127"/>
      <c r="U129" s="125"/>
      <c r="V129" s="125"/>
      <c r="W129" s="125"/>
      <c r="X129" s="125"/>
      <c r="Y129" s="125"/>
      <c r="Z129" s="125"/>
      <c r="AA129" s="125"/>
      <c r="AB129" s="125"/>
    </row>
    <row r="130" spans="1:28" ht="27" customHeight="1">
      <c r="A130" s="127"/>
      <c r="U130" s="125"/>
      <c r="V130" s="125"/>
      <c r="W130" s="125"/>
      <c r="X130" s="125"/>
      <c r="Y130" s="125"/>
      <c r="Z130" s="125"/>
      <c r="AA130" s="125"/>
      <c r="AB130" s="125"/>
    </row>
    <row r="131" spans="1:28" ht="27" customHeight="1">
      <c r="A131" s="126" t="s">
        <v>580</v>
      </c>
      <c r="B131" s="127"/>
      <c r="C131" s="127"/>
      <c r="D131" s="127"/>
      <c r="E131" s="127"/>
      <c r="F131" s="127"/>
      <c r="G131" s="127"/>
      <c r="H131" s="339" t="s">
        <v>412</v>
      </c>
      <c r="I131" s="339"/>
      <c r="U131" s="125"/>
      <c r="V131" s="125"/>
      <c r="W131" s="125"/>
      <c r="X131" s="125"/>
      <c r="Y131" s="125"/>
      <c r="Z131" s="125"/>
      <c r="AA131" s="125"/>
      <c r="AB131" s="125"/>
    </row>
    <row r="132" spans="1:28" ht="27" customHeight="1">
      <c r="A132" s="357" t="s">
        <v>535</v>
      </c>
      <c r="B132" s="358"/>
      <c r="C132" s="358"/>
      <c r="D132" s="359">
        <v>2000</v>
      </c>
      <c r="E132" s="360"/>
      <c r="F132" s="360"/>
      <c r="G132" s="360"/>
      <c r="H132" s="360"/>
      <c r="I132" s="360"/>
      <c r="U132" s="125"/>
      <c r="V132" s="125"/>
      <c r="W132" s="125"/>
      <c r="X132" s="125"/>
      <c r="Y132" s="125"/>
      <c r="Z132" s="125"/>
      <c r="AA132" s="125"/>
      <c r="AB132" s="125"/>
    </row>
    <row r="133" spans="1:28" ht="27" customHeight="1">
      <c r="A133" s="361" t="s">
        <v>536</v>
      </c>
      <c r="B133" s="361"/>
      <c r="C133" s="361"/>
      <c r="D133" s="362" t="s">
        <v>537</v>
      </c>
      <c r="E133" s="362"/>
      <c r="F133" s="362"/>
      <c r="G133" s="362"/>
      <c r="H133" s="362"/>
      <c r="I133" s="362"/>
      <c r="U133" s="125"/>
      <c r="V133" s="125"/>
      <c r="W133" s="125"/>
      <c r="X133" s="125"/>
      <c r="Y133" s="125"/>
      <c r="Z133" s="125"/>
      <c r="AA133" s="125"/>
      <c r="AB133" s="125"/>
    </row>
    <row r="134" spans="1:28" ht="27" customHeight="1">
      <c r="A134" s="361"/>
      <c r="B134" s="361"/>
      <c r="C134" s="361"/>
      <c r="D134" s="362"/>
      <c r="E134" s="362"/>
      <c r="F134" s="362"/>
      <c r="G134" s="362"/>
      <c r="H134" s="362"/>
      <c r="I134" s="362"/>
      <c r="U134" s="125"/>
      <c r="V134" s="125"/>
      <c r="W134" s="125"/>
      <c r="X134" s="125"/>
      <c r="Y134" s="125"/>
      <c r="Z134" s="125"/>
      <c r="AA134" s="125"/>
      <c r="AB134" s="125"/>
    </row>
    <row r="135" spans="1:28" ht="19.5" customHeight="1">
      <c r="A135" s="169" t="s">
        <v>523</v>
      </c>
      <c r="B135" s="170"/>
      <c r="C135" s="170"/>
      <c r="D135" s="174"/>
      <c r="E135" s="174"/>
      <c r="F135" s="174"/>
      <c r="G135" s="174"/>
      <c r="H135" s="174"/>
      <c r="I135" s="174"/>
      <c r="U135" s="125"/>
      <c r="V135" s="125"/>
      <c r="W135" s="125"/>
      <c r="X135" s="125"/>
      <c r="Y135" s="125"/>
      <c r="Z135" s="125"/>
      <c r="AA135" s="125"/>
      <c r="AB135" s="125"/>
    </row>
    <row r="136" spans="1:28" ht="19.5" customHeight="1">
      <c r="A136" s="169" t="s">
        <v>524</v>
      </c>
      <c r="B136" s="170"/>
      <c r="C136" s="170"/>
      <c r="D136" s="174"/>
      <c r="E136" s="174"/>
      <c r="F136" s="174"/>
      <c r="G136" s="174"/>
      <c r="H136" s="174"/>
      <c r="I136" s="174"/>
      <c r="U136" s="125"/>
      <c r="V136" s="125"/>
      <c r="W136" s="125"/>
      <c r="X136" s="125"/>
      <c r="Y136" s="125"/>
      <c r="Z136" s="125"/>
      <c r="AA136" s="125"/>
      <c r="AB136" s="125"/>
    </row>
    <row r="137" spans="1:28" ht="27" customHeight="1" thickBot="1">
      <c r="A137" s="129" t="s">
        <v>522</v>
      </c>
      <c r="B137" s="129"/>
      <c r="C137" s="129"/>
      <c r="D137" s="129"/>
      <c r="E137" s="129"/>
      <c r="F137" s="129"/>
      <c r="G137" s="129"/>
      <c r="H137" s="129"/>
      <c r="I137" s="129"/>
      <c r="J137" s="129"/>
      <c r="K137" s="129"/>
      <c r="L137" s="129"/>
      <c r="M137" s="129"/>
      <c r="N137" s="129"/>
      <c r="O137" s="129"/>
      <c r="P137" s="129"/>
      <c r="Q137" s="129"/>
      <c r="R137" s="129"/>
      <c r="S137" s="129"/>
      <c r="U137" s="125"/>
      <c r="V137" s="125"/>
      <c r="W137" s="125"/>
      <c r="X137" s="125"/>
      <c r="Y137" s="125"/>
      <c r="Z137" s="125"/>
      <c r="AA137" s="125"/>
      <c r="AB137" s="125"/>
    </row>
    <row r="139" spans="1:28" ht="27" customHeight="1">
      <c r="A139" s="126" t="s">
        <v>494</v>
      </c>
      <c r="B139" s="127"/>
      <c r="C139" s="127"/>
      <c r="D139" s="127"/>
      <c r="E139" s="127"/>
      <c r="F139" s="127"/>
      <c r="G139" s="127"/>
      <c r="H139" s="293" t="s">
        <v>412</v>
      </c>
      <c r="I139" s="293"/>
    </row>
    <row r="140" spans="1:28" ht="27" customHeight="1">
      <c r="A140" s="363" t="s">
        <v>516</v>
      </c>
      <c r="B140" s="363"/>
      <c r="C140" s="363"/>
      <c r="D140" s="363" t="s">
        <v>411</v>
      </c>
      <c r="E140" s="363"/>
      <c r="F140" s="363"/>
      <c r="G140" s="363"/>
      <c r="H140" s="363"/>
      <c r="I140" s="363"/>
    </row>
    <row r="141" spans="1:28" ht="27" customHeight="1">
      <c r="A141" s="363"/>
      <c r="B141" s="363"/>
      <c r="C141" s="363"/>
      <c r="D141" s="175" t="s">
        <v>253</v>
      </c>
      <c r="E141" s="175" t="s">
        <v>254</v>
      </c>
      <c r="F141" s="175" t="s">
        <v>255</v>
      </c>
      <c r="G141" s="175" t="s">
        <v>256</v>
      </c>
      <c r="H141" s="175" t="s">
        <v>257</v>
      </c>
      <c r="I141" s="175" t="s">
        <v>258</v>
      </c>
    </row>
    <row r="142" spans="1:28" ht="27" customHeight="1">
      <c r="A142" s="372" t="s">
        <v>418</v>
      </c>
      <c r="B142" s="372"/>
      <c r="C142" s="372"/>
      <c r="D142" s="141">
        <f>基本手数料等!B48</f>
        <v>43000</v>
      </c>
      <c r="E142" s="141">
        <f>基本手数料等!C48</f>
        <v>47000</v>
      </c>
      <c r="F142" s="141">
        <f>基本手数料等!D48</f>
        <v>64000</v>
      </c>
      <c r="G142" s="141">
        <f>基本手数料等!E48</f>
        <v>52000</v>
      </c>
      <c r="H142" s="141">
        <f>基本手数料等!F48</f>
        <v>58000</v>
      </c>
      <c r="I142" s="141">
        <f>基本手数料等!G48</f>
        <v>65000</v>
      </c>
    </row>
    <row r="143" spans="1:28" ht="27" customHeight="1">
      <c r="A143" s="372" t="s">
        <v>413</v>
      </c>
      <c r="B143" s="372"/>
      <c r="C143" s="372"/>
      <c r="D143" s="141">
        <f>基本手数料等!B49</f>
        <v>51000</v>
      </c>
      <c r="E143" s="141">
        <f>基本手数料等!C49</f>
        <v>55000</v>
      </c>
      <c r="F143" s="141">
        <f>基本手数料等!D49</f>
        <v>75000</v>
      </c>
      <c r="G143" s="141">
        <f>基本手数料等!E49</f>
        <v>61000</v>
      </c>
      <c r="H143" s="141">
        <f>基本手数料等!F49</f>
        <v>68000</v>
      </c>
      <c r="I143" s="141">
        <f>基本手数料等!G49</f>
        <v>77000</v>
      </c>
    </row>
    <row r="144" spans="1:28" ht="27" customHeight="1">
      <c r="A144" s="372" t="s">
        <v>414</v>
      </c>
      <c r="B144" s="372"/>
      <c r="C144" s="372"/>
      <c r="D144" s="141">
        <f>基本手数料等!B50</f>
        <v>78000</v>
      </c>
      <c r="E144" s="141">
        <f>基本手数料等!C50</f>
        <v>85000</v>
      </c>
      <c r="F144" s="141">
        <f>基本手数料等!D50</f>
        <v>98000</v>
      </c>
      <c r="G144" s="141">
        <f>基本手数料等!E50</f>
        <v>80000</v>
      </c>
      <c r="H144" s="141">
        <f>基本手数料等!F50</f>
        <v>91000</v>
      </c>
      <c r="I144" s="141">
        <f>基本手数料等!G50</f>
        <v>100000</v>
      </c>
    </row>
    <row r="145" spans="1:9" ht="27" customHeight="1">
      <c r="A145" s="372" t="s">
        <v>415</v>
      </c>
      <c r="B145" s="372"/>
      <c r="C145" s="372"/>
      <c r="D145" s="141">
        <f>基本手数料等!B51</f>
        <v>108000</v>
      </c>
      <c r="E145" s="141">
        <f>基本手数料等!C51</f>
        <v>120000</v>
      </c>
      <c r="F145" s="141">
        <f>基本手数料等!D51</f>
        <v>135000</v>
      </c>
      <c r="G145" s="141">
        <f>基本手数料等!E51</f>
        <v>108000</v>
      </c>
      <c r="H145" s="141">
        <f>基本手数料等!F51</f>
        <v>123000</v>
      </c>
      <c r="I145" s="141">
        <f>基本手数料等!G51</f>
        <v>137000</v>
      </c>
    </row>
    <row r="146" spans="1:9" ht="27" customHeight="1">
      <c r="A146" s="372" t="s">
        <v>416</v>
      </c>
      <c r="B146" s="372"/>
      <c r="C146" s="372"/>
      <c r="D146" s="141">
        <f>基本手数料等!B52</f>
        <v>149000</v>
      </c>
      <c r="E146" s="141">
        <f>基本手数料等!C52</f>
        <v>161000</v>
      </c>
      <c r="F146" s="141">
        <f>基本手数料等!D52</f>
        <v>181000</v>
      </c>
      <c r="G146" s="141">
        <f>基本手数料等!E52</f>
        <v>146000</v>
      </c>
      <c r="H146" s="141">
        <f>基本手数料等!F52</f>
        <v>164000</v>
      </c>
      <c r="I146" s="141">
        <f>基本手数料等!G52</f>
        <v>183000</v>
      </c>
    </row>
    <row r="149" spans="1:9" ht="27" customHeight="1">
      <c r="A149" s="126" t="s">
        <v>453</v>
      </c>
      <c r="B149" s="127"/>
      <c r="C149" s="127"/>
      <c r="D149" s="127"/>
      <c r="E149" s="127"/>
      <c r="F149" s="127"/>
      <c r="G149" s="127"/>
      <c r="H149" s="293" t="s">
        <v>412</v>
      </c>
      <c r="I149" s="293"/>
    </row>
    <row r="150" spans="1:9" ht="27" customHeight="1">
      <c r="A150" s="363" t="s">
        <v>516</v>
      </c>
      <c r="B150" s="363"/>
      <c r="C150" s="363"/>
      <c r="D150" s="363" t="s">
        <v>411</v>
      </c>
      <c r="E150" s="363"/>
      <c r="F150" s="363"/>
      <c r="G150" s="363"/>
      <c r="H150" s="363"/>
      <c r="I150" s="363"/>
    </row>
    <row r="151" spans="1:9" ht="27" customHeight="1">
      <c r="A151" s="363"/>
      <c r="B151" s="363"/>
      <c r="C151" s="363"/>
      <c r="D151" s="175" t="s">
        <v>253</v>
      </c>
      <c r="E151" s="175" t="s">
        <v>254</v>
      </c>
      <c r="F151" s="175" t="s">
        <v>255</v>
      </c>
      <c r="G151" s="175" t="s">
        <v>256</v>
      </c>
      <c r="H151" s="175" t="s">
        <v>257</v>
      </c>
      <c r="I151" s="175" t="s">
        <v>258</v>
      </c>
    </row>
    <row r="152" spans="1:9" ht="27" customHeight="1">
      <c r="A152" s="372" t="s">
        <v>418</v>
      </c>
      <c r="B152" s="372"/>
      <c r="C152" s="372"/>
      <c r="D152" s="141">
        <f>基本手数料等!I48</f>
        <v>14000</v>
      </c>
      <c r="E152" s="141">
        <f>基本手数料等!J48</f>
        <v>15000</v>
      </c>
      <c r="F152" s="141">
        <f>基本手数料等!K48</f>
        <v>11000</v>
      </c>
      <c r="G152" s="141">
        <f>基本手数料等!L48</f>
        <v>9000</v>
      </c>
      <c r="H152" s="141">
        <f>基本手数料等!M48</f>
        <v>13000</v>
      </c>
      <c r="I152" s="141">
        <f>基本手数料等!N48</f>
        <v>12000</v>
      </c>
    </row>
    <row r="153" spans="1:9" ht="27" customHeight="1">
      <c r="A153" s="372" t="s">
        <v>413</v>
      </c>
      <c r="B153" s="372"/>
      <c r="C153" s="372"/>
      <c r="D153" s="141">
        <f>基本手数料等!I49</f>
        <v>24000</v>
      </c>
      <c r="E153" s="141">
        <f>基本手数料等!J49</f>
        <v>25000</v>
      </c>
      <c r="F153" s="141">
        <f>基本手数料等!K49</f>
        <v>13000</v>
      </c>
      <c r="G153" s="141">
        <f>基本手数料等!L49</f>
        <v>11000</v>
      </c>
      <c r="H153" s="141">
        <f>基本手数料等!M49</f>
        <v>16000</v>
      </c>
      <c r="I153" s="141">
        <f>基本手数料等!N49</f>
        <v>14000</v>
      </c>
    </row>
    <row r="154" spans="1:9" ht="27" customHeight="1">
      <c r="A154" s="372" t="s">
        <v>414</v>
      </c>
      <c r="B154" s="372"/>
      <c r="C154" s="372"/>
      <c r="D154" s="141">
        <f>基本手数料等!I50</f>
        <v>26000</v>
      </c>
      <c r="E154" s="141">
        <f>基本手数料等!J50</f>
        <v>27000</v>
      </c>
      <c r="F154" s="141">
        <f>基本手数料等!K50</f>
        <v>17000</v>
      </c>
      <c r="G154" s="141">
        <f>基本手数料等!L50</f>
        <v>15000</v>
      </c>
      <c r="H154" s="141">
        <f>基本手数料等!M50</f>
        <v>17000</v>
      </c>
      <c r="I154" s="141">
        <f>基本手数料等!N50</f>
        <v>18000</v>
      </c>
    </row>
    <row r="155" spans="1:9" ht="27" customHeight="1">
      <c r="A155" s="372" t="s">
        <v>415</v>
      </c>
      <c r="B155" s="372"/>
      <c r="C155" s="372"/>
      <c r="D155" s="141">
        <f>基本手数料等!I51</f>
        <v>38000</v>
      </c>
      <c r="E155" s="141">
        <f>基本手数料等!J51</f>
        <v>40000</v>
      </c>
      <c r="F155" s="141">
        <f>基本手数料等!K51</f>
        <v>30000</v>
      </c>
      <c r="G155" s="141">
        <f>基本手数料等!L51</f>
        <v>25000</v>
      </c>
      <c r="H155" s="141">
        <f>基本手数料等!M51</f>
        <v>35000</v>
      </c>
      <c r="I155" s="141">
        <f>基本手数料等!N51</f>
        <v>31000</v>
      </c>
    </row>
    <row r="156" spans="1:9" ht="27" customHeight="1">
      <c r="A156" s="372" t="s">
        <v>416</v>
      </c>
      <c r="B156" s="372"/>
      <c r="C156" s="372"/>
      <c r="D156" s="141">
        <f>基本手数料等!I52</f>
        <v>45000</v>
      </c>
      <c r="E156" s="141">
        <f>基本手数料等!J52</f>
        <v>47000</v>
      </c>
      <c r="F156" s="141">
        <f>基本手数料等!K52</f>
        <v>49000</v>
      </c>
      <c r="G156" s="141">
        <f>基本手数料等!L52</f>
        <v>40000</v>
      </c>
      <c r="H156" s="141">
        <f>基本手数料等!M52</f>
        <v>48000</v>
      </c>
      <c r="I156" s="141">
        <f>基本手数料等!N52</f>
        <v>50000</v>
      </c>
    </row>
    <row r="157" spans="1:9" ht="19.5" customHeight="1">
      <c r="A157" s="127" t="s">
        <v>429</v>
      </c>
    </row>
    <row r="160" spans="1:9" ht="27" customHeight="1">
      <c r="A160" s="126" t="s">
        <v>454</v>
      </c>
      <c r="B160" s="127"/>
      <c r="C160" s="127"/>
      <c r="D160" s="127"/>
      <c r="E160" s="127"/>
      <c r="F160" s="127"/>
      <c r="G160" s="127"/>
      <c r="H160" s="293" t="s">
        <v>412</v>
      </c>
      <c r="I160" s="293"/>
    </row>
    <row r="161" spans="1:9" ht="27" customHeight="1">
      <c r="A161" s="363" t="s">
        <v>516</v>
      </c>
      <c r="B161" s="363"/>
      <c r="C161" s="363"/>
      <c r="D161" s="363" t="s">
        <v>467</v>
      </c>
      <c r="E161" s="363"/>
      <c r="F161" s="363"/>
      <c r="G161" s="363"/>
      <c r="H161" s="363"/>
      <c r="I161" s="363"/>
    </row>
    <row r="162" spans="1:9" ht="27" customHeight="1">
      <c r="A162" s="363"/>
      <c r="B162" s="363"/>
      <c r="C162" s="363"/>
      <c r="D162" s="175" t="s">
        <v>253</v>
      </c>
      <c r="E162" s="175" t="s">
        <v>254</v>
      </c>
      <c r="F162" s="175" t="s">
        <v>255</v>
      </c>
      <c r="G162" s="175" t="s">
        <v>256</v>
      </c>
      <c r="H162" s="175" t="s">
        <v>257</v>
      </c>
      <c r="I162" s="175" t="s">
        <v>258</v>
      </c>
    </row>
    <row r="163" spans="1:9" ht="27" customHeight="1">
      <c r="A163" s="372" t="s">
        <v>418</v>
      </c>
      <c r="B163" s="372"/>
      <c r="C163" s="372"/>
      <c r="D163" s="141">
        <f>基本手数料等!P48</f>
        <v>22000</v>
      </c>
      <c r="E163" s="141">
        <f>基本手数料等!Q48</f>
        <v>26000</v>
      </c>
      <c r="F163" s="141">
        <f>基本手数料等!R48</f>
        <v>38000</v>
      </c>
      <c r="G163" s="141">
        <f>基本手数料等!S48</f>
        <v>31000</v>
      </c>
      <c r="H163" s="141">
        <f>基本手数料等!T48</f>
        <v>33000</v>
      </c>
      <c r="I163" s="141">
        <f>基本手数料等!U48</f>
        <v>38000</v>
      </c>
    </row>
    <row r="164" spans="1:9" ht="27" customHeight="1">
      <c r="A164" s="372" t="s">
        <v>413</v>
      </c>
      <c r="B164" s="372"/>
      <c r="C164" s="372"/>
      <c r="D164" s="141">
        <f>基本手数料等!P49</f>
        <v>30000</v>
      </c>
      <c r="E164" s="141">
        <f>基本手数料等!Q49</f>
        <v>33000</v>
      </c>
      <c r="F164" s="141">
        <f>基本手数料等!R49</f>
        <v>48000</v>
      </c>
      <c r="G164" s="141">
        <f>基本手数料等!S49</f>
        <v>39000</v>
      </c>
      <c r="H164" s="141">
        <f>基本手数料等!T49</f>
        <v>42000</v>
      </c>
      <c r="I164" s="141">
        <f>基本手数料等!U49</f>
        <v>48000</v>
      </c>
    </row>
    <row r="165" spans="1:9" ht="27" customHeight="1">
      <c r="A165" s="372" t="s">
        <v>414</v>
      </c>
      <c r="B165" s="372"/>
      <c r="C165" s="372"/>
      <c r="D165" s="141">
        <f>基本手数料等!P50</f>
        <v>46000</v>
      </c>
      <c r="E165" s="141">
        <f>基本手数料等!Q50</f>
        <v>52000</v>
      </c>
      <c r="F165" s="141">
        <f>基本手数料等!R50</f>
        <v>63000</v>
      </c>
      <c r="G165" s="141">
        <f>基本手数料等!S50</f>
        <v>50000</v>
      </c>
      <c r="H165" s="141">
        <f>基本手数料等!T50</f>
        <v>47000</v>
      </c>
      <c r="I165" s="141">
        <f>基本手数料等!U50</f>
        <v>63000</v>
      </c>
    </row>
    <row r="166" spans="1:9" ht="27" customHeight="1">
      <c r="A166" s="372" t="s">
        <v>415</v>
      </c>
      <c r="B166" s="372"/>
      <c r="C166" s="372"/>
      <c r="D166" s="141">
        <f>基本手数料等!P51</f>
        <v>46000</v>
      </c>
      <c r="E166" s="141">
        <f>基本手数料等!Q51</f>
        <v>52000</v>
      </c>
      <c r="F166" s="141">
        <f>基本手数料等!R51</f>
        <v>63000</v>
      </c>
      <c r="G166" s="141">
        <f>基本手数料等!S51</f>
        <v>50000</v>
      </c>
      <c r="H166" s="141">
        <f>基本手数料等!T51</f>
        <v>47000</v>
      </c>
      <c r="I166" s="141">
        <f>基本手数料等!U51</f>
        <v>63000</v>
      </c>
    </row>
    <row r="167" spans="1:9" ht="27" customHeight="1">
      <c r="A167" s="372" t="s">
        <v>416</v>
      </c>
      <c r="B167" s="372"/>
      <c r="C167" s="372"/>
      <c r="D167" s="141">
        <f>基本手数料等!P52</f>
        <v>46000</v>
      </c>
      <c r="E167" s="141">
        <f>基本手数料等!Q52</f>
        <v>52000</v>
      </c>
      <c r="F167" s="141">
        <f>基本手数料等!R52</f>
        <v>63000</v>
      </c>
      <c r="G167" s="141">
        <f>基本手数料等!S52</f>
        <v>50000</v>
      </c>
      <c r="H167" s="141">
        <f>基本手数料等!T52</f>
        <v>47000</v>
      </c>
      <c r="I167" s="141">
        <f>基本手数料等!U52</f>
        <v>63000</v>
      </c>
    </row>
    <row r="168" spans="1:9" ht="27" customHeight="1">
      <c r="A168" s="373" t="s">
        <v>419</v>
      </c>
      <c r="B168" s="373"/>
      <c r="C168" s="373"/>
      <c r="D168" s="357" t="s">
        <v>469</v>
      </c>
      <c r="E168" s="357"/>
      <c r="F168" s="357"/>
      <c r="G168" s="357"/>
      <c r="H168" s="357"/>
      <c r="I168" s="357"/>
    </row>
    <row r="169" spans="1:9" ht="27" customHeight="1">
      <c r="A169" s="373"/>
      <c r="B169" s="373"/>
      <c r="C169" s="373"/>
      <c r="D169" s="357"/>
      <c r="E169" s="357"/>
      <c r="F169" s="357"/>
      <c r="G169" s="357"/>
      <c r="H169" s="357"/>
      <c r="I169" s="357"/>
    </row>
    <row r="170" spans="1:9" ht="27" customHeight="1">
      <c r="A170" s="373"/>
      <c r="B170" s="373"/>
      <c r="C170" s="373"/>
      <c r="D170" s="357"/>
      <c r="E170" s="357"/>
      <c r="F170" s="357"/>
      <c r="G170" s="357"/>
      <c r="H170" s="357"/>
      <c r="I170" s="357"/>
    </row>
    <row r="171" spans="1:9" ht="19.5" customHeight="1">
      <c r="A171" s="127" t="s">
        <v>427</v>
      </c>
      <c r="B171" s="127"/>
      <c r="C171" s="127"/>
      <c r="D171" s="128"/>
      <c r="E171" s="128"/>
      <c r="F171" s="128"/>
      <c r="G171" s="128"/>
      <c r="H171" s="128"/>
      <c r="I171" s="128"/>
    </row>
    <row r="172" spans="1:9" ht="19.5" customHeight="1">
      <c r="A172" s="127" t="s">
        <v>428</v>
      </c>
      <c r="B172" s="127"/>
      <c r="C172" s="127"/>
      <c r="D172" s="128"/>
      <c r="E172" s="128"/>
      <c r="F172" s="128"/>
      <c r="G172" s="128"/>
      <c r="H172" s="128"/>
      <c r="I172" s="128"/>
    </row>
    <row r="175" spans="1:9" ht="27" customHeight="1">
      <c r="A175" s="126" t="s">
        <v>456</v>
      </c>
      <c r="B175" s="127"/>
      <c r="C175" s="127"/>
      <c r="D175" s="127"/>
      <c r="E175" s="127"/>
      <c r="F175" s="127"/>
      <c r="G175" s="127"/>
      <c r="H175" s="293" t="s">
        <v>412</v>
      </c>
      <c r="I175" s="293"/>
    </row>
    <row r="176" spans="1:9" ht="27" customHeight="1">
      <c r="A176" s="363" t="s">
        <v>423</v>
      </c>
      <c r="B176" s="363"/>
      <c r="C176" s="363"/>
      <c r="D176" s="363" t="s">
        <v>424</v>
      </c>
      <c r="E176" s="363"/>
      <c r="F176" s="363"/>
      <c r="G176" s="363"/>
      <c r="H176" s="363"/>
      <c r="I176" s="363"/>
    </row>
    <row r="177" spans="1:9" ht="27" customHeight="1">
      <c r="A177" s="364" t="s">
        <v>459</v>
      </c>
      <c r="B177" s="364"/>
      <c r="C177" s="364"/>
      <c r="D177" s="362" t="s">
        <v>460</v>
      </c>
      <c r="E177" s="362"/>
      <c r="F177" s="362"/>
      <c r="G177" s="362"/>
      <c r="H177" s="362"/>
      <c r="I177" s="362"/>
    </row>
    <row r="178" spans="1:9" ht="27" customHeight="1">
      <c r="A178" s="364"/>
      <c r="B178" s="364"/>
      <c r="C178" s="364"/>
      <c r="D178" s="362"/>
      <c r="E178" s="362"/>
      <c r="F178" s="362"/>
      <c r="G178" s="362"/>
      <c r="H178" s="362"/>
      <c r="I178" s="362"/>
    </row>
    <row r="179" spans="1:9" ht="27" customHeight="1">
      <c r="A179" s="364" t="s">
        <v>426</v>
      </c>
      <c r="B179" s="364"/>
      <c r="C179" s="364"/>
      <c r="D179" s="362" t="s">
        <v>514</v>
      </c>
      <c r="E179" s="362"/>
      <c r="F179" s="362"/>
      <c r="G179" s="362"/>
      <c r="H179" s="362"/>
      <c r="I179" s="362"/>
    </row>
    <row r="180" spans="1:9" ht="27" customHeight="1">
      <c r="A180" s="364"/>
      <c r="B180" s="364"/>
      <c r="C180" s="364"/>
      <c r="D180" s="362"/>
      <c r="E180" s="362"/>
      <c r="F180" s="362"/>
      <c r="G180" s="362"/>
      <c r="H180" s="362"/>
      <c r="I180" s="362"/>
    </row>
    <row r="181" spans="1:9" ht="27" customHeight="1">
      <c r="A181" s="364"/>
      <c r="B181" s="364"/>
      <c r="C181" s="364"/>
      <c r="D181" s="362"/>
      <c r="E181" s="362"/>
      <c r="F181" s="362"/>
      <c r="G181" s="362"/>
      <c r="H181" s="362"/>
      <c r="I181" s="362"/>
    </row>
    <row r="182" spans="1:9" ht="27" customHeight="1">
      <c r="A182" s="364" t="s">
        <v>450</v>
      </c>
      <c r="B182" s="364"/>
      <c r="C182" s="364"/>
      <c r="D182" s="365" t="s">
        <v>461</v>
      </c>
      <c r="E182" s="365"/>
      <c r="F182" s="365"/>
      <c r="G182" s="365"/>
      <c r="H182" s="365"/>
      <c r="I182" s="365"/>
    </row>
    <row r="183" spans="1:9" ht="27" customHeight="1">
      <c r="A183" s="364"/>
      <c r="B183" s="364"/>
      <c r="C183" s="364"/>
      <c r="D183" s="365"/>
      <c r="E183" s="365"/>
      <c r="F183" s="365"/>
      <c r="G183" s="365"/>
      <c r="H183" s="365"/>
      <c r="I183" s="365"/>
    </row>
    <row r="184" spans="1:9" ht="27" customHeight="1">
      <c r="A184" s="364" t="s">
        <v>462</v>
      </c>
      <c r="B184" s="364"/>
      <c r="C184" s="364"/>
      <c r="D184" s="362" t="s">
        <v>590</v>
      </c>
      <c r="E184" s="362"/>
      <c r="F184" s="362"/>
      <c r="G184" s="362"/>
      <c r="H184" s="362"/>
      <c r="I184" s="362"/>
    </row>
    <row r="185" spans="1:9" ht="27" customHeight="1">
      <c r="A185" s="364"/>
      <c r="B185" s="364"/>
      <c r="C185" s="364"/>
      <c r="D185" s="362"/>
      <c r="E185" s="362"/>
      <c r="F185" s="362"/>
      <c r="G185" s="362"/>
      <c r="H185" s="362"/>
      <c r="I185" s="362"/>
    </row>
    <row r="186" spans="1:9" ht="27" customHeight="1">
      <c r="A186" s="364"/>
      <c r="B186" s="364"/>
      <c r="C186" s="364"/>
      <c r="D186" s="362"/>
      <c r="E186" s="362"/>
      <c r="F186" s="362"/>
      <c r="G186" s="362"/>
      <c r="H186" s="362"/>
      <c r="I186" s="362"/>
    </row>
    <row r="187" spans="1:9" ht="27" customHeight="1">
      <c r="A187" s="364"/>
      <c r="B187" s="364"/>
      <c r="C187" s="364"/>
      <c r="D187" s="362"/>
      <c r="E187" s="362"/>
      <c r="F187" s="362"/>
      <c r="G187" s="362"/>
      <c r="H187" s="362"/>
      <c r="I187" s="362"/>
    </row>
    <row r="188" spans="1:9" ht="27" customHeight="1">
      <c r="A188" s="364"/>
      <c r="B188" s="364"/>
      <c r="C188" s="364"/>
      <c r="D188" s="362"/>
      <c r="E188" s="362"/>
      <c r="F188" s="362"/>
      <c r="G188" s="362"/>
      <c r="H188" s="362"/>
      <c r="I188" s="362"/>
    </row>
    <row r="189" spans="1:9" ht="20.100000000000001" customHeight="1">
      <c r="A189" s="127" t="s">
        <v>427</v>
      </c>
    </row>
    <row r="190" spans="1:9" ht="20.100000000000001" customHeight="1">
      <c r="A190" s="127" t="s">
        <v>430</v>
      </c>
    </row>
    <row r="193" spans="1:28" ht="27" customHeight="1">
      <c r="A193" s="126" t="s">
        <v>463</v>
      </c>
      <c r="B193" s="127"/>
      <c r="C193" s="127"/>
      <c r="D193" s="127"/>
      <c r="E193" s="127"/>
      <c r="F193" s="127"/>
      <c r="G193" s="127"/>
      <c r="H193" s="293" t="s">
        <v>412</v>
      </c>
      <c r="I193" s="293"/>
    </row>
    <row r="194" spans="1:28" ht="27" customHeight="1">
      <c r="A194" s="363" t="s">
        <v>464</v>
      </c>
      <c r="B194" s="363"/>
      <c r="C194" s="363"/>
      <c r="D194" s="363" t="s">
        <v>24</v>
      </c>
      <c r="E194" s="363"/>
      <c r="F194" s="363"/>
      <c r="G194" s="363"/>
      <c r="H194" s="363"/>
      <c r="I194" s="363"/>
    </row>
    <row r="195" spans="1:28" ht="27" customHeight="1">
      <c r="A195" s="376" t="s">
        <v>525</v>
      </c>
      <c r="B195" s="377"/>
      <c r="C195" s="378"/>
      <c r="D195" s="401" t="s">
        <v>526</v>
      </c>
      <c r="E195" s="402"/>
      <c r="F195" s="403"/>
      <c r="G195" s="401" t="s">
        <v>532</v>
      </c>
      <c r="H195" s="402"/>
      <c r="I195" s="403"/>
    </row>
    <row r="196" spans="1:28" ht="27" customHeight="1">
      <c r="A196" s="390"/>
      <c r="B196" s="391"/>
      <c r="C196" s="392"/>
      <c r="D196" s="401"/>
      <c r="E196" s="402"/>
      <c r="F196" s="403"/>
      <c r="G196" s="401"/>
      <c r="H196" s="402"/>
      <c r="I196" s="403"/>
    </row>
    <row r="197" spans="1:28" ht="27" customHeight="1">
      <c r="A197" s="390"/>
      <c r="B197" s="391"/>
      <c r="C197" s="392"/>
      <c r="D197" s="393" t="s">
        <v>543</v>
      </c>
      <c r="E197" s="394"/>
      <c r="F197" s="395"/>
      <c r="G197" s="396" t="s">
        <v>529</v>
      </c>
      <c r="H197" s="397"/>
      <c r="I197" s="398"/>
    </row>
    <row r="198" spans="1:28" ht="27" customHeight="1">
      <c r="A198" s="379"/>
      <c r="B198" s="380"/>
      <c r="C198" s="381"/>
      <c r="D198" s="393" t="s">
        <v>527</v>
      </c>
      <c r="E198" s="394"/>
      <c r="F198" s="395"/>
      <c r="G198" s="396" t="s">
        <v>530</v>
      </c>
      <c r="H198" s="397"/>
      <c r="I198" s="398"/>
    </row>
    <row r="199" spans="1:28" ht="27" customHeight="1">
      <c r="A199" s="404" t="s">
        <v>589</v>
      </c>
      <c r="B199" s="404"/>
      <c r="C199" s="404"/>
      <c r="D199" s="405" t="s">
        <v>519</v>
      </c>
      <c r="E199" s="406"/>
      <c r="F199" s="406"/>
      <c r="G199" s="406"/>
      <c r="H199" s="406"/>
      <c r="I199" s="406"/>
      <c r="R199" s="158"/>
      <c r="S199" s="158"/>
      <c r="T199" s="158"/>
      <c r="X199" s="125"/>
      <c r="Y199" s="125"/>
      <c r="Z199" s="125"/>
      <c r="AA199" s="125"/>
      <c r="AB199" s="125"/>
    </row>
    <row r="200" spans="1:28" ht="27" customHeight="1">
      <c r="A200" s="404"/>
      <c r="B200" s="404"/>
      <c r="C200" s="404"/>
      <c r="D200" s="406"/>
      <c r="E200" s="406"/>
      <c r="F200" s="406"/>
      <c r="G200" s="406"/>
      <c r="H200" s="406"/>
      <c r="I200" s="406"/>
      <c r="R200" s="158"/>
      <c r="S200" s="158"/>
      <c r="T200" s="158"/>
      <c r="X200" s="125"/>
      <c r="Y200" s="125"/>
      <c r="Z200" s="125"/>
      <c r="AA200" s="125"/>
      <c r="AB200" s="125"/>
    </row>
    <row r="201" spans="1:28" ht="27" customHeight="1">
      <c r="A201" s="357" t="s">
        <v>531</v>
      </c>
      <c r="B201" s="358"/>
      <c r="C201" s="358"/>
      <c r="D201" s="359">
        <v>2000</v>
      </c>
      <c r="E201" s="360"/>
      <c r="F201" s="360"/>
      <c r="G201" s="360"/>
      <c r="H201" s="360"/>
      <c r="I201" s="360"/>
    </row>
    <row r="202" spans="1:28" ht="27" customHeight="1">
      <c r="A202" s="399" t="s">
        <v>591</v>
      </c>
      <c r="B202" s="400"/>
      <c r="C202" s="400"/>
      <c r="D202" s="362" t="s">
        <v>521</v>
      </c>
      <c r="E202" s="362"/>
      <c r="F202" s="362"/>
      <c r="G202" s="362"/>
      <c r="H202" s="362"/>
      <c r="I202" s="362"/>
    </row>
    <row r="203" spans="1:28" ht="27" customHeight="1">
      <c r="A203" s="400"/>
      <c r="B203" s="400"/>
      <c r="C203" s="400"/>
      <c r="D203" s="362"/>
      <c r="E203" s="362"/>
      <c r="F203" s="362"/>
      <c r="G203" s="362"/>
      <c r="H203" s="362"/>
      <c r="I203" s="362"/>
    </row>
    <row r="204" spans="1:28" ht="27" customHeight="1">
      <c r="A204" s="358" t="s">
        <v>439</v>
      </c>
      <c r="B204" s="358"/>
      <c r="C204" s="358"/>
      <c r="D204" s="375" t="s">
        <v>458</v>
      </c>
      <c r="E204" s="360"/>
      <c r="F204" s="360"/>
      <c r="G204" s="360"/>
      <c r="H204" s="360"/>
      <c r="I204" s="360"/>
    </row>
    <row r="205" spans="1:28" ht="20.100000000000001" customHeight="1">
      <c r="A205" s="127" t="s">
        <v>523</v>
      </c>
    </row>
    <row r="206" spans="1:28" ht="20.100000000000001" customHeight="1">
      <c r="A206" s="127" t="s">
        <v>528</v>
      </c>
    </row>
    <row r="207" spans="1:28" ht="20.100000000000001" customHeight="1">
      <c r="A207" s="127" t="s">
        <v>457</v>
      </c>
    </row>
  </sheetData>
  <mergeCells count="151">
    <mergeCell ref="A204:C204"/>
    <mergeCell ref="D204:I204"/>
    <mergeCell ref="A179:C181"/>
    <mergeCell ref="D179:I181"/>
    <mergeCell ref="A182:C183"/>
    <mergeCell ref="D182:I183"/>
    <mergeCell ref="A184:C188"/>
    <mergeCell ref="D184:I188"/>
    <mergeCell ref="A201:C201"/>
    <mergeCell ref="D201:I201"/>
    <mergeCell ref="A195:C198"/>
    <mergeCell ref="D197:F197"/>
    <mergeCell ref="D198:F198"/>
    <mergeCell ref="G197:I197"/>
    <mergeCell ref="G198:I198"/>
    <mergeCell ref="A202:C203"/>
    <mergeCell ref="D202:I203"/>
    <mergeCell ref="D195:F196"/>
    <mergeCell ref="G195:I196"/>
    <mergeCell ref="H193:I193"/>
    <mergeCell ref="A194:C194"/>
    <mergeCell ref="D194:I194"/>
    <mergeCell ref="A199:C200"/>
    <mergeCell ref="D199:I200"/>
    <mergeCell ref="D168:I170"/>
    <mergeCell ref="H175:I175"/>
    <mergeCell ref="A176:C176"/>
    <mergeCell ref="D176:I176"/>
    <mergeCell ref="A177:C178"/>
    <mergeCell ref="D177:I178"/>
    <mergeCell ref="A163:C163"/>
    <mergeCell ref="A164:C164"/>
    <mergeCell ref="A165:C165"/>
    <mergeCell ref="A166:C166"/>
    <mergeCell ref="A167:C167"/>
    <mergeCell ref="A168:C170"/>
    <mergeCell ref="A156:C156"/>
    <mergeCell ref="H160:I160"/>
    <mergeCell ref="A161:C162"/>
    <mergeCell ref="D161:I161"/>
    <mergeCell ref="A145:C145"/>
    <mergeCell ref="A146:C146"/>
    <mergeCell ref="H149:I149"/>
    <mergeCell ref="A150:C151"/>
    <mergeCell ref="D150:I150"/>
    <mergeCell ref="A152:C152"/>
    <mergeCell ref="H139:I139"/>
    <mergeCell ref="A140:C141"/>
    <mergeCell ref="D140:I140"/>
    <mergeCell ref="A142:C142"/>
    <mergeCell ref="A143:C143"/>
    <mergeCell ref="A144:C144"/>
    <mergeCell ref="A153:C153"/>
    <mergeCell ref="A154:C154"/>
    <mergeCell ref="A155:C155"/>
    <mergeCell ref="A111:C111"/>
    <mergeCell ref="A112:C114"/>
    <mergeCell ref="D112:I114"/>
    <mergeCell ref="A105:C106"/>
    <mergeCell ref="D105:I105"/>
    <mergeCell ref="A107:C107"/>
    <mergeCell ref="A108:C108"/>
    <mergeCell ref="A109:C109"/>
    <mergeCell ref="A110:C110"/>
    <mergeCell ref="A96:C96"/>
    <mergeCell ref="A97:C97"/>
    <mergeCell ref="A98:C98"/>
    <mergeCell ref="A99:C99"/>
    <mergeCell ref="A100:C100"/>
    <mergeCell ref="H104:I104"/>
    <mergeCell ref="A87:C87"/>
    <mergeCell ref="A88:C88"/>
    <mergeCell ref="A89:C89"/>
    <mergeCell ref="A90:C90"/>
    <mergeCell ref="H93:I93"/>
    <mergeCell ref="A94:C95"/>
    <mergeCell ref="D94:I94"/>
    <mergeCell ref="A72:C73"/>
    <mergeCell ref="D72:I73"/>
    <mergeCell ref="H83:I83"/>
    <mergeCell ref="A84:C85"/>
    <mergeCell ref="D84:I84"/>
    <mergeCell ref="A86:C86"/>
    <mergeCell ref="A67:C68"/>
    <mergeCell ref="D67:I68"/>
    <mergeCell ref="A69:C69"/>
    <mergeCell ref="D69:I69"/>
    <mergeCell ref="A70:C70"/>
    <mergeCell ref="D70:I70"/>
    <mergeCell ref="A71:C71"/>
    <mergeCell ref="D71:I71"/>
    <mergeCell ref="A60:C61"/>
    <mergeCell ref="D60:I61"/>
    <mergeCell ref="A62:C62"/>
    <mergeCell ref="D62:I62"/>
    <mergeCell ref="A63:C66"/>
    <mergeCell ref="D63:I66"/>
    <mergeCell ref="A43:C45"/>
    <mergeCell ref="D43:I45"/>
    <mergeCell ref="A46:C48"/>
    <mergeCell ref="D46:I48"/>
    <mergeCell ref="H56:I56"/>
    <mergeCell ref="A57:C57"/>
    <mergeCell ref="D57:I57"/>
    <mergeCell ref="A58:C59"/>
    <mergeCell ref="D58:I59"/>
    <mergeCell ref="A32:C32"/>
    <mergeCell ref="A33:C36"/>
    <mergeCell ref="D33:I36"/>
    <mergeCell ref="H41:I41"/>
    <mergeCell ref="A42:C42"/>
    <mergeCell ref="D42:I42"/>
    <mergeCell ref="A26:C27"/>
    <mergeCell ref="D26:I26"/>
    <mergeCell ref="A28:C28"/>
    <mergeCell ref="A29:C29"/>
    <mergeCell ref="A30:C30"/>
    <mergeCell ref="A31:C31"/>
    <mergeCell ref="A20:C20"/>
    <mergeCell ref="A21:C21"/>
    <mergeCell ref="H25:I25"/>
    <mergeCell ref="A8:C8"/>
    <mergeCell ref="A9:C9"/>
    <mergeCell ref="A10:C10"/>
    <mergeCell ref="A11:C11"/>
    <mergeCell ref="H14:I14"/>
    <mergeCell ref="A15:C16"/>
    <mergeCell ref="D15:I15"/>
    <mergeCell ref="C2:G2"/>
    <mergeCell ref="K2:O2"/>
    <mergeCell ref="H4:I4"/>
    <mergeCell ref="A5:C6"/>
    <mergeCell ref="D5:I5"/>
    <mergeCell ref="A7:C7"/>
    <mergeCell ref="A17:C17"/>
    <mergeCell ref="A18:C18"/>
    <mergeCell ref="A19:C19"/>
    <mergeCell ref="H131:I131"/>
    <mergeCell ref="A132:C132"/>
    <mergeCell ref="D132:I132"/>
    <mergeCell ref="A133:C134"/>
    <mergeCell ref="D133:I134"/>
    <mergeCell ref="H119:I119"/>
    <mergeCell ref="A120:C120"/>
    <mergeCell ref="D120:I120"/>
    <mergeCell ref="A121:C123"/>
    <mergeCell ref="D121:I123"/>
    <mergeCell ref="A124:C125"/>
    <mergeCell ref="D124:I125"/>
    <mergeCell ref="A126:C126"/>
    <mergeCell ref="D126:I126"/>
  </mergeCells>
  <phoneticPr fontId="2"/>
  <pageMargins left="0.7" right="0.7" top="0.75" bottom="0.75" header="0.3" footer="0.3"/>
  <pageSetup paperSize="9" scale="13" orientation="portrait" r:id="rId1"/>
  <ignoredErrors>
    <ignoredError sqref="G197:G198" numberStoredAsText="1"/>
  </ignoredErrors>
  <drawing r:id="rId2"/>
  <legacy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5</vt:i4>
      </vt:variant>
    </vt:vector>
  </HeadingPairs>
  <TitlesOfParts>
    <vt:vector size="15" baseType="lpstr">
      <vt:lpstr>改定履歴</vt:lpstr>
      <vt:lpstr>一括算定表</vt:lpstr>
      <vt:lpstr>確認申請</vt:lpstr>
      <vt:lpstr>計画変更</vt:lpstr>
      <vt:lpstr>中間検査</vt:lpstr>
      <vt:lpstr>完了検査</vt:lpstr>
      <vt:lpstr>用途分類</vt:lpstr>
      <vt:lpstr>基本手数料等</vt:lpstr>
      <vt:lpstr>手数料規程（新旧）用</vt:lpstr>
      <vt:lpstr>手数料規程用</vt:lpstr>
      <vt:lpstr>一括算定表!Print_Area</vt:lpstr>
      <vt:lpstr>確認申請!Print_Area</vt:lpstr>
      <vt:lpstr>完了検査!Print_Area</vt:lpstr>
      <vt:lpstr>計画変更!Print_Area</vt:lpstr>
      <vt:lpstr>中間検査!Print_Area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2026-01-19T06:06:03Z</cp:lastPrinted>
  <dcterms:created xsi:type="dcterms:W3CDTF">2015-06-05T18:19:34Z</dcterms:created>
  <dcterms:modified xsi:type="dcterms:W3CDTF">2026-01-22T01:38:37Z</dcterms:modified>
</cp:coreProperties>
</file>